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3170" tabRatio="565" activeTab="1"/>
  </bookViews>
  <sheets>
    <sheet name="таблица 1" sheetId="1" r:id="rId1"/>
    <sheet name="ТАБЛИЦА2" sheetId="2" r:id="rId2"/>
  </sheets>
  <definedNames/>
  <calcPr fullCalcOnLoad="1"/>
</workbook>
</file>

<file path=xl/sharedStrings.xml><?xml version="1.0" encoding="utf-8"?>
<sst xmlns="http://schemas.openxmlformats.org/spreadsheetml/2006/main" count="4067" uniqueCount="684">
  <si>
    <t>№</t>
  </si>
  <si>
    <t>Дата вступления в силу нормативного правового акта, договора, соглашения</t>
  </si>
  <si>
    <t>Объем средств на исполнение расходного обязательства 
(тыс. рублей)</t>
  </si>
  <si>
    <t>РЗ</t>
  </si>
  <si>
    <t>ПР</t>
  </si>
  <si>
    <t>ЦС</t>
  </si>
  <si>
    <t>ВР</t>
  </si>
  <si>
    <t>БДО</t>
  </si>
  <si>
    <t>БПО</t>
  </si>
  <si>
    <t>А</t>
  </si>
  <si>
    <t>1.1.</t>
  </si>
  <si>
    <t>1.2.</t>
  </si>
  <si>
    <t>2.1.</t>
  </si>
  <si>
    <t>2.2.</t>
  </si>
  <si>
    <t>3.2.</t>
  </si>
  <si>
    <t>4.1.</t>
  </si>
  <si>
    <t>4.2.</t>
  </si>
  <si>
    <t>5.1.</t>
  </si>
  <si>
    <t>5.2.</t>
  </si>
  <si>
    <t>Б</t>
  </si>
  <si>
    <t>Расходные обязательства по социальному обеспечению населения</t>
  </si>
  <si>
    <t>1.</t>
  </si>
  <si>
    <t>2.</t>
  </si>
  <si>
    <t>В</t>
  </si>
  <si>
    <t>Г</t>
  </si>
  <si>
    <t>Д</t>
  </si>
  <si>
    <t>Расходные обязательства по предоставлению межбюджетных трансфертов</t>
  </si>
  <si>
    <t>Дотации</t>
  </si>
  <si>
    <t>1.3.</t>
  </si>
  <si>
    <t>3.</t>
  </si>
  <si>
    <t>Субвенции</t>
  </si>
  <si>
    <t>3.1.</t>
  </si>
  <si>
    <t>4.</t>
  </si>
  <si>
    <t>Иные межбюджетные трансферты</t>
  </si>
  <si>
    <t>Е</t>
  </si>
  <si>
    <t>Ж</t>
  </si>
  <si>
    <t>Коды классификации 
расходов бюджетов</t>
  </si>
  <si>
    <t>1</t>
  </si>
  <si>
    <t>8</t>
  </si>
  <si>
    <t>Содержание расходного обязательства</t>
  </si>
  <si>
    <t>Дата окончания действия нормативного правового акта, договора, соглашения</t>
  </si>
  <si>
    <t>Всего</t>
  </si>
  <si>
    <t>отчетный финансовый год</t>
  </si>
  <si>
    <t>текущий финансовый год
(факт)</t>
  </si>
  <si>
    <t>очередной финансовый год</t>
  </si>
  <si>
    <t>1-ый год планового периода</t>
  </si>
  <si>
    <t>2-ой год планового периода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</si>
  <si>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</si>
  <si>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Иные расходы</t>
  </si>
  <si>
    <t>Расходы на выплаты персоналу казенных учреждений</t>
  </si>
  <si>
    <t>Закупка товаров, работ, услуг в целях содержания казенных учреждений</t>
  </si>
  <si>
    <t>4.1.1.</t>
  </si>
  <si>
    <t>4.1.2.</t>
  </si>
  <si>
    <t>4.1.3.</t>
  </si>
  <si>
    <t>Субсидии бюджетным учреждениям на иные цели</t>
  </si>
  <si>
    <t>4.1. Предоставление субсидий бюджетным учреждениям</t>
  </si>
  <si>
    <t>4.2. Предоставление субсидий автономным учреждениям</t>
  </si>
  <si>
    <t>4.2.1.</t>
  </si>
  <si>
    <t>Субсидии автономным учреждениям на иные цели</t>
  </si>
  <si>
    <t>4.2.3.</t>
  </si>
  <si>
    <t>4.2.2.</t>
  </si>
  <si>
    <t>4.3.1.</t>
  </si>
  <si>
    <t>Публичные нормативные социальные выплаты гражданам</t>
  </si>
  <si>
    <t>Премии и гранты</t>
  </si>
  <si>
    <t>Иные выплаты населению</t>
  </si>
  <si>
    <t>Публичные нормативные выплаты гражданам несоциального характера</t>
  </si>
  <si>
    <t>5.</t>
  </si>
  <si>
    <t>3.1.1.</t>
  </si>
  <si>
    <t>3.2.1.</t>
  </si>
  <si>
    <t>4.1.1.1.</t>
  </si>
  <si>
    <t>4.1.2.1.</t>
  </si>
  <si>
    <t>4.1.3.1.</t>
  </si>
  <si>
    <t>4.2.1.1.</t>
  </si>
  <si>
    <t>4.2.2.1.</t>
  </si>
  <si>
    <t>4.2.3.1.</t>
  </si>
  <si>
    <t>Социальные выплаты гражданам, кроме публичных нормативных социальных выплат</t>
  </si>
  <si>
    <t>2.1.1.</t>
  </si>
  <si>
    <t>2.2.1.</t>
  </si>
  <si>
    <t>2.3.1.</t>
  </si>
  <si>
    <t>5</t>
  </si>
  <si>
    <t>6</t>
  </si>
  <si>
    <t>7</t>
  </si>
  <si>
    <t>9</t>
  </si>
  <si>
    <t>10</t>
  </si>
  <si>
    <t>11</t>
  </si>
  <si>
    <t>х</t>
  </si>
  <si>
    <t>Наименование муниципальной услуги (работы)</t>
  </si>
  <si>
    <t>Код муниципальной услуги (работы)</t>
  </si>
  <si>
    <t>Расходные обязательства по оказанию муниципальных услуг</t>
  </si>
  <si>
    <t>1. Расходные обязательства по содержанию органа местного самоуправления</t>
  </si>
  <si>
    <t>Расходы на выплаты персоналу органа местного самоуправления</t>
  </si>
  <si>
    <t>Закупка товаров, работ, услуг в целях содержания органа местного самоуправления</t>
  </si>
  <si>
    <t>2. Расходные обязательства по обеспечению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</si>
  <si>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 xml:space="preserve">3. Расходные обязательства на закупку товаров, работ, услуг для муниципальных нужд (за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 </t>
  </si>
  <si>
    <t>Закупка товаров, работ, услуг в целях формирования муниципального материального резерва</t>
  </si>
  <si>
    <t>Иные закупки товаров, работ и услуг для муниципальных нужд</t>
  </si>
  <si>
    <t>4. Расходные обязательства по предоставлению субсидий бюджетным и автономным учреждениям, а также некоммерческим организациям (за исключением муниципальных учреждений) на оказание данными организациями муниципальных услуг (выполнение работ)</t>
  </si>
  <si>
    <t>Бюджетные инвестиции в объекты муниципальной собственности бюджетным учреждениям</t>
  </si>
  <si>
    <t xml:space="preserve">Бюджетные инвестиции в объекты муниципальной собственности
автономным учреждениям
</t>
  </si>
  <si>
    <t>4.3. Предоставления субсидий некоммерческим организациям (за исключением муниципальных учреждений)</t>
  </si>
  <si>
    <t xml:space="preserve">5. Расходные обязательства по осуществлению бюджетных инвестиций в объекты муниципальной собственности казенных учреждений
</t>
  </si>
  <si>
    <t>Расходные обязательства по предоставлению бюджетных инвестиций юридическим лицам, не являющимся муниципальными учреждениями</t>
  </si>
  <si>
    <t>Бюджетные инвестиции муниципальным унитарным предприятиям</t>
  </si>
  <si>
    <t>Бюджетные инвестиции юридическим лицам, не являющимся муниципальными унитарными предприятиями и муниципальными учреждениями</t>
  </si>
  <si>
    <t>Расходные обязательства по предоставлению субсидий юридическим лицам (кроме муниципальных учреждений), индивидульным предпринимателям, физическим лицам - производителям товаров, работ, услуг</t>
  </si>
  <si>
    <t>Расходные обязательства по обслуживанию муниципального долга Княгининского района</t>
  </si>
  <si>
    <t>Расходные обязательства по исполнению судебных актов по искам к Княгининскому району о возмещении вреда, причиненного гражданину или юридическому лицу в результате незаконных действий (бездействия) органов местного самоуправления  либо должностных лиц этих органов</t>
  </si>
  <si>
    <t>Уплата прочих налогов, сборов и иных обязательных платежей</t>
  </si>
  <si>
    <t>Резервные средства</t>
  </si>
  <si>
    <t>01</t>
  </si>
  <si>
    <t>06</t>
  </si>
  <si>
    <t>0020401</t>
  </si>
  <si>
    <t>0700500</t>
  </si>
  <si>
    <t>03</t>
  </si>
  <si>
    <t>09</t>
  </si>
  <si>
    <t>2180100</t>
  </si>
  <si>
    <t>7950009</t>
  </si>
  <si>
    <t>5160130</t>
  </si>
  <si>
    <t>14</t>
  </si>
  <si>
    <t>5210301</t>
  </si>
  <si>
    <t>540</t>
  </si>
  <si>
    <t>-</t>
  </si>
  <si>
    <t>1) Соглашение №1 "О выдаче жилищных кредитов физическим лицам за счет средств Волго-Вятского банка Сбербанка РФ и бюджетных средств в части компенсации процентов за кредит" от 16.07.2001, п. 2.2.1.                                                                                   2) Постановление Правительства НО от 13.05.2008 №187, п.4. (с измен. внесенными в него)                                                                                                                           3) Соглашение №2 "О выдаче целевых кредитов физическим лицам на газификацию жилья за счет средств Волго-Вятского банка Сбербанка РФ и бюджетных средств в части компенсации процентов за кредит" от 23.07.2001, п. 2.1.4.</t>
  </si>
  <si>
    <t>Постановление администрации Княгининского района Нижегородской области от 13.10.2010 № 902 "Об утверждении районной целевой программы "Обеспечение жильем молодых семей в Княгининском районе Нижегородской области" на период 2011-2013 годов"</t>
  </si>
  <si>
    <t>1)16.07.2001 2)13.05.2008  3)23.07.2001</t>
  </si>
  <si>
    <t>Решение Земского собрания Княгининского района Нижегородской области от 23.10.2008 № 53 "О межбюджетных отношениях в Княгининском районе", гл.3, ст.7, п.1,2</t>
  </si>
  <si>
    <t>Дотации на выравнивание бюджетной обеспеченности поселений Княгининского района</t>
  </si>
  <si>
    <t>530</t>
  </si>
  <si>
    <t>02</t>
  </si>
  <si>
    <t>0013600</t>
  </si>
  <si>
    <t>Постановление администрации Княгининского района № 546 от 08.06.2010 "О субвенциях, выделяемых бюджету Княгининского района на осуществление  полномочий органов государственной власти Нижегородской области по расчету и представлению дотаций бюджетам поселений"</t>
  </si>
  <si>
    <t>08.06.2010</t>
  </si>
  <si>
    <t>04</t>
  </si>
  <si>
    <t>7950012</t>
  </si>
  <si>
    <t>5205400</t>
  </si>
  <si>
    <t>05</t>
  </si>
  <si>
    <t>2180500</t>
  </si>
  <si>
    <t>Пособия и компенсации гражданам и иные социальные выплаты, кроме публичных нормативных обязательств</t>
  </si>
  <si>
    <t>текущий финансовый 2012 год
(факт)</t>
  </si>
  <si>
    <t xml:space="preserve">текущий финансовый 2012 год
 (план)                </t>
  </si>
  <si>
    <t>1.4.</t>
  </si>
  <si>
    <t>З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</si>
  <si>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</si>
  <si>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</si>
  <si>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2.3.</t>
  </si>
  <si>
    <t>2</t>
  </si>
  <si>
    <t>13</t>
  </si>
  <si>
    <t>7950037</t>
  </si>
  <si>
    <t>240</t>
  </si>
  <si>
    <t>3.2.2.</t>
  </si>
  <si>
    <t>3.2.3.</t>
  </si>
  <si>
    <t>7950018</t>
  </si>
  <si>
    <t>1020102</t>
  </si>
  <si>
    <t>12</t>
  </si>
  <si>
    <t>Постановление администрации Княгининского района от 26.05.2006 №236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бедствий", п.1</t>
  </si>
  <si>
    <t>Постановление администрации Княгининского района от 11.10.2012 № 1331 "Об утверждении районной целевой программы "Развитие муниципальной службы Княгининского района Нижегородской области на 2013 год"</t>
  </si>
  <si>
    <t>Постановление администрации Княгининского района от 17.05.2012 № 728 "Об утверждении районной целевой программы "Развитие муниципальной службы Княгининского района Нижегородской области на 2012 год"</t>
  </si>
  <si>
    <t>7950036</t>
  </si>
  <si>
    <t>Постановление администрации Княгининского района Нижегородской области от 21.05.2012 № 739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год""</t>
  </si>
  <si>
    <t>3.2.4.</t>
  </si>
  <si>
    <t>5223102</t>
  </si>
  <si>
    <t>5223103</t>
  </si>
  <si>
    <t>Областная целевая программа "Совершенствование транспортной инфраструктуры Нижегородской области на 2012-2014 годы"</t>
  </si>
  <si>
    <t>Положение опредоставлении бюджетам поселений Княгининского района иных межбюджетных трансфертов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пунктовв рамках областной целевой программы «Совершенствование транспортной инфраструктуры Нижегородской области на 2012-2014 годы», утвержденное решением Земского собрания Княгининского района от 17.09.2012 № 185</t>
  </si>
  <si>
    <t>5202300</t>
  </si>
  <si>
    <t>0920311</t>
  </si>
  <si>
    <t>Распоряжение Правительства Нижегородской области от 07.09.2012 № 1901-р "О выделении денежных средств из фонда на поддержку территорий"</t>
  </si>
  <si>
    <t>1)Постановление администрации Княгининского района Нижегородской области от 19.10.2011 № 1202 "О принятии мер по увеличению на 6,5 процента оплаты труда работников органов местного самоуправления, муниципальных казенных, бюджетных и автономных учреждений Княгининского района"                                                                                                2)Постановление администрации Княгининского района Нижегородской области от 30.03.2010 № 209 "Об иных межбюджетных трансфертах, выделяемых из районного бюджета, бюджетам поселений Княгининского района на ремонт дорог местного значения в границах населенных пунктов поселения"</t>
  </si>
  <si>
    <t>1)19.10.2011</t>
  </si>
  <si>
    <t>1)-</t>
  </si>
  <si>
    <t>Постановление администрации Княгининского района Нижегородской области от 30.03.2010 № 209 "Об иных межбюджетных трансфертах, выделяемых из районного бюджета, бюджетам поселений Княгининского района на ремонт дорог местного значения в границах населенных пунктов поселения"</t>
  </si>
  <si>
    <t xml:space="preserve">1)Постановление администрации Княгининского района Нижегородской области от 07.10.2011 № 1170 "Об утверждении районной целевой программы "Организация общественных оплачиваемых работ на территории Княгининского района" на 2012 год"                                                                 </t>
  </si>
  <si>
    <t>5205500</t>
  </si>
  <si>
    <t xml:space="preserve">Постановление администрации Княгининского района Нижегородской области от 21.03.2013 № 426 "О принятии мер по увеличению оплаты труда работников казенных, бюджетных и автономных учреждений, а также органов местного самоуправления Княгининского района Нижегородской области"         </t>
  </si>
  <si>
    <t>7950042</t>
  </si>
  <si>
    <t xml:space="preserve">Постановление администрации Княгининского района Нижегородской области от 16.05.2013 № 643 "Об утверждении районной целевой программы "Социально-экономическая поддержка молодых специалистов Княгининского района Нижегородской области" на 2013 год"                                                                 </t>
  </si>
  <si>
    <t>1) -                                                            2)-</t>
  </si>
  <si>
    <t xml:space="preserve">1)19.10.2011                                      2)30.03.2010 </t>
  </si>
  <si>
    <t>1)Выполнение сторонами своих обязательств по Соглашению                             2) -                                              3)Выполнение сторонами своих обязательств по Соглашению</t>
  </si>
  <si>
    <t>1)Бюджетный кодекс РФ от 31.07.98 №145-ФЗ р.3, г.10, ст.81, п. 1                                                                                  2) Решение Земского собрания Княгининского района Нижегородской области от 18.08.2010 №52 "Положение о бюджетном процессе в Княгининском районе Нижегородской области", гл. 7, п. 1, а. 1                                                                                  3) Постановление Администрации Княгининского района от 07.04.2010 №234 "Об утверждении Порядка использования бюджетных ассигнований резервного фонда администрации Княгининского района", п.1</t>
  </si>
  <si>
    <t xml:space="preserve">1) 17.07.1998                                  2) 18.08.2010                                        3) 07.04.2010                        </t>
  </si>
  <si>
    <t>1) -                                                            2) -                                                       3) -</t>
  </si>
  <si>
    <t>5205100</t>
  </si>
  <si>
    <t>120</t>
  </si>
  <si>
    <t>1.5.</t>
  </si>
  <si>
    <t>1.6.</t>
  </si>
  <si>
    <t>5220700</t>
  </si>
  <si>
    <t>Постановление администрации Княгининского района Нижегородской области от 19.10.2011 № 1202 "О принятии мер по увеличению на 6,5 процента оплаты труда работников органов местного самоуправления, муниципальных казенных, бюджетных и автономных учреждений Княгининского района"</t>
  </si>
  <si>
    <t>1.6.1</t>
  </si>
  <si>
    <t>Постановление Правительства Нижегородской области от 21.03.2013 № 163 «Об утверждении распределения в 2013 году субсидий из областного бюджета бюджетам муниципальных районов и городских округов Нижегородской области в рамках областной целевой программы «Стимулирование малоэтажного жилищного строительства в Нижегородской области на 2011 - 2013 годы», утвержденной постановлением Правительства Нижегородской области от 16 сентября 2010 года № 611, на обеспечение земельных участков под малоэтажное жилищное строительство инженерной и дорожной инфраструктурой»</t>
  </si>
  <si>
    <t>Постановление администрации Княгининского района Нижегородской области от 25.07.2013 № 1080 "О распределении иных межбюджетных трансфертов, поступивших из областного бюджета на 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расходов"</t>
  </si>
  <si>
    <t>6. Расходные обязательства по осуществлению бюджетных инвестиций в объекты муниципальной собственности муниципальных унитарных предприятий</t>
  </si>
  <si>
    <t>6.1.</t>
  </si>
  <si>
    <t>6.2.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</si>
  <si>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предприятиями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</si>
  <si>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</si>
  <si>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</si>
  <si>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</si>
  <si>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</si>
  <si>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</si>
  <si>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</si>
  <si>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</si>
  <si>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</si>
  <si>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</si>
  <si>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</si>
  <si>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</si>
  <si>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</si>
  <si>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</si>
  <si>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</si>
  <si>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</si>
  <si>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</si>
  <si>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</si>
  <si>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</si>
  <si>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</si>
  <si>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текущий финансовый год (план)</t>
  </si>
  <si>
    <t>1) Распоряжение Администрации Княгининского района от 13.12.2011 № 217-р "Об утверждении Положения о финансовом  управлении администрации Княгининского района"                                                                            2) Положение о финансовом управлении администрации Княгининского района (в новой редакции), утвержденное  решением Земского собрания Княгининского района Нижегородской области от 07.10.2013 № 257</t>
  </si>
  <si>
    <t>1) 13.12.2011                                            2) 07.10.2013</t>
  </si>
  <si>
    <t>1) 06.10.2013                                        2) -</t>
  </si>
  <si>
    <t>Таблица 1. РЕЕСТР РАСХОДНЫХ ОБЯЗАТЕЛЬСТВ  КНЯГИНИНСКОГО РАЙОНА ПО РАСХОДНЫМ ОБЯЗАТЕЛЬСТВАМ, ИСПОЛНЯЕМЫМ ЗА СЧЕТ СОБСТВЕННЫХ ДОХОДОВ И ИСТОЧНИКОВ ФИНАНСИРОВАНИЯ ДЕФИЦИТА МЕСТНОГО БЮДЖЕТА, ЗА ИСКЛЮЧЕНИЕМ ОСТАТКОВ СУБВЕНЦИЙ ПРОШЛЫХ ЛЕТ</t>
  </si>
  <si>
    <t>на 31.12.2013</t>
  </si>
  <si>
    <t>Таблица 2. РЕЕСТР РАСХОДНЫХ ОБЯЗАТЕЛЬСТВ КНЯГИНИНСКОГО РАЙОНА  ПО РАСХОДНЫМ ОБЯЗАТЕЛЬСТВАМ,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</t>
  </si>
  <si>
    <t>001</t>
  </si>
  <si>
    <t>Финансовое управление администрации Княгининского района</t>
  </si>
  <si>
    <t>057</t>
  </si>
  <si>
    <t>Отдел культуры и спорта администрации Княгининского района</t>
  </si>
  <si>
    <t>08</t>
  </si>
  <si>
    <t>1) Положение об отделе культуры и спорта администрации Княгининского района Нижегородской области, утвержденное постановлением администрации Княгининского района Нижегородской области от 17.10.2011 №1186                                                                                             2) Положение об отделе культуры и спорта администрации Княгининского района Нижегородской области (в новой редакции), утвержденное решением Земского собрания Княгининского района Нижегородской области от 20.08.2013 № 243</t>
  </si>
  <si>
    <t>1) 17.10.2011            2) 20.08.2013</t>
  </si>
  <si>
    <t>1) 19.08.2013                                   2) -</t>
  </si>
  <si>
    <t>850</t>
  </si>
  <si>
    <t>2..3.</t>
  </si>
  <si>
    <t>Постановление  администрации Княгининского района Нижегородской области от 12.10.2012 № 1342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2013 год"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</si>
  <si>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
</t>
  </si>
  <si>
    <t>Предоставление населению физкультурно-оздоровительных услуг</t>
  </si>
  <si>
    <t>611</t>
  </si>
  <si>
    <t>Постановление  администрации Княгининского района Нижегородской области от 12.10.2012 № 1343 "Об утверждении районной целевой программы "Содействие занятости населения Княгининского района" на 2013 год</t>
  </si>
  <si>
    <t>4.1.1.2.</t>
  </si>
  <si>
    <t>Обучение по дополнительным образовательным программам</t>
  </si>
  <si>
    <t>07</t>
  </si>
  <si>
    <t>4209906</t>
  </si>
  <si>
    <t>Устав МБОУ ДОД "ДМШ" г. Княгинино</t>
  </si>
  <si>
    <t>4.1.1.3.</t>
  </si>
  <si>
    <t>4239902</t>
  </si>
  <si>
    <t>4.1.1.4.</t>
  </si>
  <si>
    <t>4239905</t>
  </si>
  <si>
    <t>Соглашение о предоставлении субсидии бюджету Княгининского муниципального района Нижегородской области на софинансирование полномочий администрации Княгининского муниципального района на повышение заработной платы педагогическим работникам спортивных учреждений дополнительного образования детей</t>
  </si>
  <si>
    <t>4.1.1.5.</t>
  </si>
  <si>
    <t>5205300</t>
  </si>
  <si>
    <t>Постановление администрации Княгининского района Нижегородской области от 11.03.2012 № 360 "О субсидиях, выделяемых бюджету Княгининского района, на выплату заработной платы работникам муниципальных учреждений (с начислениями на нее)"</t>
  </si>
  <si>
    <t>4.1.1.6.</t>
  </si>
  <si>
    <t>Постановление администрации Княгининского района Нижегородской области от 11.03.2012 № 359 "О субсидиях, выделяемых бюджету Княгининского района, на увеличение оплаты труда работников муниципальных учреждений и органов местного самоуправления"</t>
  </si>
  <si>
    <t>4.1.1.7.</t>
  </si>
  <si>
    <t>Постановление администрации Княгининского района от 23.05.2013 №723 "О субсидиях, выдеяемых бюджету Княгининского района, на повышение заработной платы отдельным категориям работников бюджетной сферы"</t>
  </si>
  <si>
    <t>4.1.1.8.</t>
  </si>
  <si>
    <t>Услуги по реализации дополнительных образовательных программам</t>
  </si>
  <si>
    <t xml:space="preserve">Устав МБОУ ДОД ДЮСШ </t>
  </si>
  <si>
    <t>4.1.1.9.</t>
  </si>
  <si>
    <t>4.1.1.10.</t>
  </si>
  <si>
    <t>4.1.1.11.</t>
  </si>
  <si>
    <t>4.1.1.12.</t>
  </si>
  <si>
    <t>4.1.1.13.</t>
  </si>
  <si>
    <t>4.1.1.14.</t>
  </si>
  <si>
    <t>Организация отдыха детей в каникулярное время</t>
  </si>
  <si>
    <t>Устав МБОУ ДОД Княгининский ДООЦ "Гремячий"</t>
  </si>
  <si>
    <t>4.1.1.15.</t>
  </si>
  <si>
    <t>4329900</t>
  </si>
  <si>
    <t>4.1.1.16.</t>
  </si>
  <si>
    <t>4.1.1.17.</t>
  </si>
  <si>
    <t>4.1.1.18.</t>
  </si>
  <si>
    <t>4.1.1.19.</t>
  </si>
  <si>
    <t>Организация досуга населения в учреждениях клубного типа</t>
  </si>
  <si>
    <t>4409900</t>
  </si>
  <si>
    <t>Устав МБУ Княгининское РКСО п.2</t>
  </si>
  <si>
    <t>4.1.1.20.</t>
  </si>
  <si>
    <t>Хранение, выявление,собирание, изучение музейных предметов и музейных коллекций</t>
  </si>
  <si>
    <t>4419900</t>
  </si>
  <si>
    <t>4.1.1.21.</t>
  </si>
  <si>
    <t>Публикация музейных предметов и музейных коллекций, осуществление просветительной и образовательной деятельности</t>
  </si>
  <si>
    <t>4.1.1.22.</t>
  </si>
  <si>
    <t>Хранение, формирование, обработка библиотечных фондов</t>
  </si>
  <si>
    <t>4400200</t>
  </si>
  <si>
    <t>Постановление  администрации Княгининского района Нижегородской обл. от 11.03.2012 №364 "Об иных межбюджетных трансфертах,выделяемых бюджету Княгининского района на комплектование книжных фондов библиотек муниципальных образований"</t>
  </si>
  <si>
    <t>4.1.1.23.</t>
  </si>
  <si>
    <t>4429900</t>
  </si>
  <si>
    <t>4.1.1.24.</t>
  </si>
  <si>
    <t>Организация библиотечного информационного и справочно библиографического обслуживания</t>
  </si>
  <si>
    <t>4.1.1.25.</t>
  </si>
  <si>
    <t>4.1.1.26.</t>
  </si>
  <si>
    <t>4.1.1.27.</t>
  </si>
  <si>
    <t>4.1.1.28.</t>
  </si>
  <si>
    <t>4.1.1.29.</t>
  </si>
  <si>
    <t>4.1.1.30.</t>
  </si>
  <si>
    <t>4.1.1.31.</t>
  </si>
  <si>
    <t>4.1.1.32.</t>
  </si>
  <si>
    <t>4.1.1.33.</t>
  </si>
  <si>
    <t>4.1.1.34.</t>
  </si>
  <si>
    <t>4.1.1.35.</t>
  </si>
  <si>
    <t>5205700</t>
  </si>
  <si>
    <t>Соглашение о предоставлении субсидии бюджету муниципального района (городского округа) Нижегородской области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</t>
  </si>
  <si>
    <t>4.1.1.36.</t>
  </si>
  <si>
    <t>4.1.1.37.</t>
  </si>
  <si>
    <t>4.1.1.38.</t>
  </si>
  <si>
    <t>4.1.1.39.</t>
  </si>
  <si>
    <t>4.1.1.40.</t>
  </si>
  <si>
    <t>Услуги по организации кинопоказа</t>
  </si>
  <si>
    <t>4400100</t>
  </si>
  <si>
    <t>4.1.1.41.</t>
  </si>
  <si>
    <t>4.1.1.42.</t>
  </si>
  <si>
    <t>4.1.1.43.</t>
  </si>
  <si>
    <t>4.1.1.44.</t>
  </si>
  <si>
    <t>Деятельность в области бухгалтерского учета</t>
  </si>
  <si>
    <t>4529900</t>
  </si>
  <si>
    <t>Устав МБУ "Централизованная бухгалтерия учреждений культуры и спорта Княгининского района"</t>
  </si>
  <si>
    <t>4.1.1.45.</t>
  </si>
  <si>
    <t>Техническое и хозяйственное обеспечение деятельности учреждений культуры</t>
  </si>
  <si>
    <t>Устав Муниципального бюджетного учреждения "Хозяйственно-эксплуатационная служба системы культуры"</t>
  </si>
  <si>
    <t>4.1.1.46.</t>
  </si>
  <si>
    <t>4.1.1.47.</t>
  </si>
  <si>
    <t>4.1.1.48.</t>
  </si>
  <si>
    <t>4.1.1.49.</t>
  </si>
  <si>
    <t>4879900</t>
  </si>
  <si>
    <t>4.1.1.50.</t>
  </si>
  <si>
    <t>4.1.1.51.</t>
  </si>
  <si>
    <t>4.1.1.52.</t>
  </si>
  <si>
    <t>4.1.1.53.</t>
  </si>
  <si>
    <t>Организация спортивно-массовых мероприятий</t>
  </si>
  <si>
    <t>5129700</t>
  </si>
  <si>
    <t>612</t>
  </si>
  <si>
    <t>4.1.3.2.</t>
  </si>
  <si>
    <t>Постановление  администрации Княгининского района Нижегородской области от 21.05.2012 № 739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</t>
  </si>
  <si>
    <t>4.1.3.3.</t>
  </si>
  <si>
    <t>4239900</t>
  </si>
  <si>
    <t>4.1.3.4.</t>
  </si>
  <si>
    <t>Распоряжение Правительства Нижегородской области от 01.10.2013 № 2011-р "О выделении денежных средств из фонда на поддержку территорий"</t>
  </si>
  <si>
    <t>4.1.3.5.</t>
  </si>
  <si>
    <t>4.1.3.6.</t>
  </si>
  <si>
    <t>7950006</t>
  </si>
  <si>
    <t>Постановление  администрации Княгининского района Нижегородской облласти от 05.10.2012 № 1314 "Об утверждении районной целевой программы "Развитие физической культуры и спорта в Княгининском районе Нижегородской области на 2013 год"</t>
  </si>
  <si>
    <t>4.1.3.7.</t>
  </si>
  <si>
    <t>7950010</t>
  </si>
  <si>
    <t>Постановление  администрации Княгининского района Нижегородской области от 12.10.2012 № 1333 "Об утверждении районной целевой программы "Пожарная безопасность Княгининского района Нижегородской области на 2013 год"</t>
  </si>
  <si>
    <t>4.1.3.8.</t>
  </si>
  <si>
    <t>Распоряжение Правительства Нижегородской области от 25.10.2013 № 2223-р "О выделении денежных средств из фонда на поддержку территорий"</t>
  </si>
  <si>
    <t>4.1.3.9.</t>
  </si>
  <si>
    <t>4.1.3.10.</t>
  </si>
  <si>
    <t>4.1.3.11.</t>
  </si>
  <si>
    <t>4.1.3.12.</t>
  </si>
  <si>
    <t>7950035</t>
  </si>
  <si>
    <t>Постановление  администрации Княгининского района Нижегородской области от 30.03.2012 № 475 "Об утверждении районной целевой программы "Развитие социально-культурной сферы Княгининского района Нижегородской области на 2012 год"</t>
  </si>
  <si>
    <t>4.1.3.13.</t>
  </si>
  <si>
    <t>7950040</t>
  </si>
  <si>
    <t>Приказ отдела культуры и спорта администрации Княгининского района от 10.10.2012 № 10 "Об утверждении ведомственной целевой программа "Совершенствование библиотечно-библиографического обслуживания и информационного обеспечения населения Княгининского района библиотеками централизованной библиотечной системы МБУ Княгининское РКСО в 2013-2015 г.г."</t>
  </si>
  <si>
    <t>4.1.3.14.</t>
  </si>
  <si>
    <t>4.1.3.15.</t>
  </si>
  <si>
    <t>4.1.3.16.</t>
  </si>
  <si>
    <t>7950005</t>
  </si>
  <si>
    <t>Постановление  администрации Княгининского района Нижегородской области от 28.09.2010 № 847 "Об утверждении районной комплексной программы "Молодежь Княгининского района" на 2011-2014 годы"</t>
  </si>
  <si>
    <t>4.1.3.17.</t>
  </si>
  <si>
    <t>7950007</t>
  </si>
  <si>
    <t>Постановление  администрации Княгининского района Нижегородской области от 12.10.2012 № 1339 "Об утверждении районной целевой программы "Старшее поколение" на 2013 год""</t>
  </si>
  <si>
    <t>4.1.3.18.</t>
  </si>
  <si>
    <t>7950008</t>
  </si>
  <si>
    <t>Постановление  администрации Княгининского района Нижегородской области от 12.10.2012 № 1340 "Об утверждении районной целевой программы "Семья" на 2013 год""</t>
  </si>
  <si>
    <t>4.1.3.19.</t>
  </si>
  <si>
    <t>4.1.3.20.</t>
  </si>
  <si>
    <t>4.1.3.21.</t>
  </si>
  <si>
    <t>4401602</t>
  </si>
  <si>
    <t>360</t>
  </si>
  <si>
    <t>Уведомления министерства культуры и спорта Нижегородской области по расчетам между бюджетами № 10837 от 21.10.2013</t>
  </si>
  <si>
    <t>Дотации на выравнивание бюджетной обеспеченности муниципальных районов и городских округов</t>
  </si>
  <si>
    <t>Бюджетные инвестиции в объекты муниципальной собственности автономным учреждениям</t>
  </si>
  <si>
    <t>074</t>
  </si>
  <si>
    <t>Управление образования администрации Княгининского района</t>
  </si>
  <si>
    <t>1.1.1.</t>
  </si>
  <si>
    <t>1) 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                                     2) Положение об упралении образования администрации Княгининского района Нижегородской области (в новой редакции), утвержденное решением Земского собрания Княгининского района Нижегородской области от 07.10.2013 № 258</t>
  </si>
  <si>
    <t>1) 02.02.2012                                   2) 07.10.2013</t>
  </si>
  <si>
    <t>1) 06.10.2013                                      2) -</t>
  </si>
  <si>
    <t>1.1.2.</t>
  </si>
  <si>
    <t>1.1.3.</t>
  </si>
  <si>
    <t>1.2.1.</t>
  </si>
  <si>
    <t>1.2.2.</t>
  </si>
  <si>
    <t>1.3.1.</t>
  </si>
  <si>
    <t>Уплата налогов, сборов и иных платежей</t>
  </si>
  <si>
    <t>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</t>
  </si>
  <si>
    <t>1.3.2.</t>
  </si>
  <si>
    <t>110</t>
  </si>
  <si>
    <t>Устав МКУ "Информационно-методический центр" Княгининского района, утвержденный постановлением администрации Княгининского района Нижегородской области от 30.07.2012 № 1010</t>
  </si>
  <si>
    <t>2.1.2.</t>
  </si>
  <si>
    <t>2.1.3.</t>
  </si>
  <si>
    <t>2.1.4.</t>
  </si>
  <si>
    <t>Постановление администрации Княгининского района №739 от 21.05.2012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</t>
  </si>
  <si>
    <t>7950017</t>
  </si>
  <si>
    <t>Постановление администрации Княгининского района №1342 от 12.10.2012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2013 год"</t>
  </si>
  <si>
    <t>7950001</t>
  </si>
  <si>
    <t>Постановление администрации Княгининского района №883 от 08.10.2010 "Об утверждении районной целевой программы "Дети-сироты" на 2011-2015гг."</t>
  </si>
  <si>
    <t>7950003</t>
  </si>
  <si>
    <t>Постановление администрации Княгининского района №1102 от 22.09.2011 "Об утверждении районной целевой программы "Профилактика терроризма и экстремизма" на 2012-2014 годы"</t>
  </si>
  <si>
    <t>3.2.5.</t>
  </si>
  <si>
    <t>7950004</t>
  </si>
  <si>
    <t>Постановление администрации Княгининского района №1129 от 15.12.2010 "Об утверждении районной целевой программы "Патриотическое воститание граждан в Княгининском районе" на 2011-2013 годы"</t>
  </si>
  <si>
    <t>3.2.6.</t>
  </si>
  <si>
    <t>7950011</t>
  </si>
  <si>
    <t>Постановление администрации Княгининского района №846 от 28.09.2010 "Об утверждении районной целевой программы "Профилактика безнадзорности и правонарушений несовершеннолетних Княгининского района на 2011-2014 годы"</t>
  </si>
  <si>
    <t>3.2.7.</t>
  </si>
  <si>
    <t>7950014</t>
  </si>
  <si>
    <t>Постановление администрации Княгининского района №1334 от 12.10.2012 "Об утверждении районной целевой программы "Повышение безопасности дорожного движения Княгининского района Нижегородской области на 2013 год"</t>
  </si>
  <si>
    <t>3.2.8.</t>
  </si>
  <si>
    <t>7950015</t>
  </si>
  <si>
    <t>Постановление администрации Княгининского района Нижегородской области от 30.04.2009 г. № 382 "Об утверждении районной целевой программы "Комплексные меры противодействия злоупотреблению наркотиками и их незаконному обороту" на 2010-2014 годы", абз. 1 (с изменениями, внесенными в него)</t>
  </si>
  <si>
    <t>3.2.9.</t>
  </si>
  <si>
    <t>Постановление администрации Княгининского района №1331 от 11.10.2012 "Об утверждении районной целевой программы "Развитие муниципальной службы Княгининского района Нижегородской области на 2013 год"</t>
  </si>
  <si>
    <t>3.2.10.</t>
  </si>
  <si>
    <t>7950030</t>
  </si>
  <si>
    <t>Приказ управления образования администрации Княгининского района от 12.10.2012 № 177 "Об утверждении ведомственной целевой программы "Одаренные дети" на 2013 год"</t>
  </si>
  <si>
    <t>услуга по предоставлению дошкольного образования</t>
  </si>
  <si>
    <t>4209902</t>
  </si>
  <si>
    <t>Постановление администрации Княгининского района Нижегородской области от 17.01.2012 № 27 "О повышении заработной платы работников дошкольных образовательных учреждений Княгининского района"</t>
  </si>
  <si>
    <t xml:space="preserve"> -</t>
  </si>
  <si>
    <t>4209907</t>
  </si>
  <si>
    <t>Постановление администрации Княгининского района Нижегородской области от 18.12.2012 № 1638 "О внесении изменений в постановление администрации Княгининского района от 30.06.2011 № 725"</t>
  </si>
  <si>
    <t>Постановление администрации Княгининского района №1333 от 12.10.2012 "Об утверждении районной целевой программы "Пожарная безопасность Княгининского района Нижегородской области на 2013 год"</t>
  </si>
  <si>
    <t>услуга по предоставлению дополнительного образования</t>
  </si>
  <si>
    <t>Решение Земского собрания Княгининского района Нижегородской области от 03.03.2009 г. № 7 "Об утверждении Положения о порядке распределения и использования средств, полученных в  виде субвенций из областного бюджета на исполнение полномочий в области общего образования" (с изменениями внесенными в него)</t>
  </si>
  <si>
    <t>услуги по предоставлению начального общего и среднего общего  образования</t>
  </si>
  <si>
    <t>4219902</t>
  </si>
  <si>
    <t>Соглашение о предоставлении субсидии бюджету Княгининского муниципального района Нижегородской области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педагогическим работникам учреждений дополнительного образования детей</t>
  </si>
  <si>
    <t>услуги по организации отдыха в каникулярное время</t>
  </si>
  <si>
    <t>4320203</t>
  </si>
  <si>
    <t>Постановление администрации Княгининского района Нижегородской области от 16.02.2011 №212 "Об утверждении Положения о порядке использования субсидий,доставляемых Княгининскому району Нижегородской области на организацию отдыха и оздоровления детей в каникулярный период"</t>
  </si>
  <si>
    <t>деятельность в области бухгалтерского учета</t>
  </si>
  <si>
    <t>Устав МБУ "Централизованная бухгалтерия учреждений образования Княгининского района", утвержденный постановлением администрации Княгининского района Нижегородской области от 05.10.2011 № 1161</t>
  </si>
  <si>
    <t>техническое и хозяйственное обеспечение деятельности образовательных учреждений</t>
  </si>
  <si>
    <t>Устав МБУ "Хозяйственно-эксплуатационная группа системы образования", утвержденный приказом управления образования администрации Княгининского района Нижегородской области от 05.04.2011 № 80</t>
  </si>
  <si>
    <t>Постановление администрации Княгининского района №1343 от 12.10.2012 "Об утверждении районной целевой программы "Содействие занятости населения Княгининкого района" на 2013 год"</t>
  </si>
  <si>
    <t>1) Постановление Правительства Нижегородской области от 13.12.2011 № 2753-р "О выделении денежных средств из фонда на поддержку территорий"                                                                                                2) Распоряжение Правительства Нижегородской области от 30.05.2013 № 1102-р "О выделении денежных средств из фонда на поддержку территорий"</t>
  </si>
  <si>
    <t>1) 13.12.2011                         2) 30.05.2013</t>
  </si>
  <si>
    <t xml:space="preserve">1) Постановление Правительства Нижегородской области от 19.11.2012 № 2553-р "О выделении денежных средств из фонда на поддержку территорий"                                                                         2) Постановление Правительства Нижегородской области от 30.05.2013 № 1102-р "О выделении денежных средств из фонда на поддержку территорий"                                                               3) Постановление Правительства Нижегородской области от 30.07.2013 № 1554-р "О выделении денежных средств из фонда на поддержку территорий"                                                                                        4) Постановление Правительства Нижегородской области от 25.09.2013 № 1954-р "О выделении денежных средств из фонда на поддержку территорий"        </t>
  </si>
  <si>
    <t>1) 19.11.2012                                    2) 30.05.2013                                                 3) 30.07.2013                                                   4) 25.09.2013</t>
  </si>
  <si>
    <t>Устав Княгининского района Нижегородской области гл.2, ст. 5, п.11 (с изменениями внесенными в него)</t>
  </si>
  <si>
    <t>Постановление администрации Княгининского района Нижегородской области от 30.03.2012 № 475 "Об утверждении районной целевой программы "Развитие социально-культурной сферы Княгининского района Нижегородской области на 2012 год"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</si>
  <si>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
</t>
  </si>
  <si>
    <t>4320201</t>
  </si>
  <si>
    <t xml:space="preserve">Постановление администрации Княгининского района Нижегородской области от 16.02.2011 г. № 212 "Об утверждении Положения о порядке использования субсидий, предоставляемых Княгининскому району Нижегородской области на организацию отдыха и оздоровления детей в каникулярный период" </t>
  </si>
  <si>
    <t>5226602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</si>
  <si>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</si>
  <si>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</si>
  <si>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Постановление администрации Княгининского района Нижегородской области от 19.10.2011 № 1202 "О принятии мер по увеличению на 6,5 процента оплаты труда работников органов местного самоуправления, муниципальных казенных, бюджетных и автономных учреждений Княгининского</t>
  </si>
  <si>
    <t>4320202</t>
  </si>
  <si>
    <t>Постановление администрации Княгининского района Нижегородской обдасти от 11.03.2010 года № 145 "Об утверждении Порядка предоставления путевок в детские санатории и санаторно-оздоровительные центры (лагеря) круглогодичного действия, расположенные на территории Нижегородской области и возмещения части расходов по приобретению путевок в детские санатории и санаторно-оздоровительные центры (лагеря) круглогодичного действия, расположенные на территории Российской Федерации за пределами Нижегородской области"</t>
  </si>
  <si>
    <t>5226603</t>
  </si>
  <si>
    <t>0020402</t>
  </si>
  <si>
    <t>Постановление администрации Княгининского района Нижегородской области от 15.05.2012 № 720 "О субвенции на осуществление государственных полномочий по организационно-техническому и информационно-методическому сопровождению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категории"</t>
  </si>
  <si>
    <t>1.1.4.</t>
  </si>
  <si>
    <t>0020403</t>
  </si>
  <si>
    <t>Постановление администрации Княгининского района Нижегородской области от 08.06.2010 г. № 547 "О порядке финансирования, перечисления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граждан" п.3</t>
  </si>
  <si>
    <t>4362101</t>
  </si>
  <si>
    <t>Постановление администрации Княгининского района №278 от 24.02.2012 "О субвенциях, выделяемых бюджету Княгининского района на модернизацию региональных систем общего образования"</t>
  </si>
  <si>
    <t>Постановление администрации Княгининского района Нижегородской области от 11.05.2011 № 521  "О субвенциях,выделяемых бюджету Княгининскому району, на осуществление выплаты компенсации части родительской платы за содержание ребенка в федеральных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образования, в том числе обеспечение организации выплаты компенсации части родительской платы"</t>
  </si>
  <si>
    <t>Решение Земского собрания Княгининского района Нижегородской области от 09.06.2009 г. № 16 "Об утверждении Положения о порядке распределения и использования средств, полученных в виде субвенции из областного бюджета на исполнение полномочий по воспитанию и обучению детей-инвалидов в муниципальных дошкольных образовательных учреждениях Княгининского района" п.1 (с изменениями, внесенными в него)</t>
  </si>
  <si>
    <t>4219901</t>
  </si>
  <si>
    <t>Решение Земского собрания Княгининского района Нижегородской области от 03.03.2009 г. № 7 "Об утверждении Положения о порядке распределения и использования средств, полученных в  виде субвенций из областного бюджета на исполнение полномочий в области общего образования" (с изменениями, внесенными в него)</t>
  </si>
  <si>
    <t>5200900</t>
  </si>
  <si>
    <t>Постановление администрации Княгининского района Нижегородской области от 07.06.2010 № 542 "О субсидиях, выделяемых бюджету Княгининского района, на выплату вознаграждения за выполнение функций классного руководителя педагогическим работникам муниципальных образовательных учреждений Княгининского района"</t>
  </si>
  <si>
    <t>Пособия и компенсации по публичным нормативным обязательствам</t>
  </si>
  <si>
    <t>5201000</t>
  </si>
  <si>
    <t>313</t>
  </si>
  <si>
    <t>082</t>
  </si>
  <si>
    <t>Управление сельского хозяйства и природопользования Княгининского района</t>
  </si>
  <si>
    <t xml:space="preserve">Устав Княгининского района Нижегородской области гл.4 ст.39 п.2 (с изменениями, внесенными в него) </t>
  </si>
  <si>
    <t>2600400</t>
  </si>
  <si>
    <t>7950043</t>
  </si>
  <si>
    <t>Постановление администрации Княгининского района от 21.05.2013 № 698 "Об утверждении РЦП "Развитие агропромышленного комплекса Княгининского района Нижегородской области на 2013-2020 годы"</t>
  </si>
  <si>
    <t>0020404</t>
  </si>
  <si>
    <t>1) Постановление администрации Княгининского района Нижегородской области от 10.12.2008 № 995 "О субвенциях, выделяемых бюджету Княгининского района на осуществление отдельных гос.полномочий по поддержке сельскохозяйственного производства"                                                                                           2) Постановление администрации Княгининского района Нижегородской области от 03.06.2013 № 798 "О субвенциях, выделяемых бюджету Княгининского района на осуществление отдельных государственных полномочий по поддержке сельскохозяйственного производства"</t>
  </si>
  <si>
    <t>1) 10.12.2008             2) 01.01.2013</t>
  </si>
  <si>
    <t>1) 31.12.2012                2) -</t>
  </si>
  <si>
    <t>852</t>
  </si>
  <si>
    <t>Субсидии бюджетным учреждениям на финансовое обеспечение муниципального задания на оказание муниципальных услуг (выполнение
работ)</t>
  </si>
  <si>
    <t>Бюджетные инвестиции в объекты муниципальной собственности
автономным учреждениям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</si>
  <si>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</si>
  <si>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 xml:space="preserve">1) Постановление администрации Княгининского района Нижегородской области от 09.06.2010 № 554 "О субвенциях, выделяемых бюджету Княгининского района на поддержку элитного семеноводства"                                                                           2) Постановление администрации Княгининского района Нижегородской области от 09.06.2010 № 554 "О субвенциях, выделяемых бюджету Княгининского района на возмещение части затрат на приобретение элитных семян"       </t>
  </si>
  <si>
    <t>1) 09.06.2010           2) 21.06.2013</t>
  </si>
  <si>
    <t>1) 20.06.2013            2) -</t>
  </si>
  <si>
    <t xml:space="preserve">Постановление администрации Княгининского района Нижегородской области от 10.12.2013 № 1825 "О субвенциях, выделяемых бюджету Княгининского района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растениеводства" </t>
  </si>
  <si>
    <t xml:space="preserve">Постановление администрации Княгининского района Нижегородской области от 21.06.2013 № 915 "О субвенциях, выделяемых бюджету Княгининского района на оказание несвязной поддержки сельскохозяйственным товаропроизводителям в области растениеводства" </t>
  </si>
  <si>
    <t>1) Постановление администрации Княгининского района Нижегородской области от 09.06.2010 № 552 "О субвенциях, выделяемых бюджету Княгингинского района на поддержку племенного животноводства"                                                                          2) Постановление администрации Княгининского района Нижегородской области от 21.06.2013 № 912 "О субвенциях, выделяемых бюджету Княгингинского района на поддержку племенного животноводства"</t>
  </si>
  <si>
    <t>6.</t>
  </si>
  <si>
    <t>Постановление администрации Княгининского района Нижегородской области от 21.06.2013 № 911 "О субвенциях, выделяемых бюджету Княгининского района на возмещение части затрат сельскохозяйственных товаропроизводителей на 1 литр (килограмм) реализованного товарного молока"</t>
  </si>
  <si>
    <t>7.</t>
  </si>
  <si>
    <t>Постановление администрации Княгининского района Нижегородской области от 21.06.2013 № 913 "О субвенциях, выделяемых бюджету Княгининского района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животноводства"</t>
  </si>
  <si>
    <t>8.</t>
  </si>
  <si>
    <t>Постановление администрации Княгининского района Нижегородской области от 21.06.2013 № 927 "О субвенциях, выделяемых бюджету Княгининского района на возмещение части процентной ставки по долгосрочным, среднесрочным и краткосрочным кредитам, взятым малыми формами хозяйствования"</t>
  </si>
  <si>
    <t>9.</t>
  </si>
  <si>
    <t xml:space="preserve">Постановление администрации Княгининского района Нижегородской области от 15.05.2012 № 719 "О субвенциях, выделяемых бюджету Княгининского района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лет" </t>
  </si>
  <si>
    <t>10.</t>
  </si>
  <si>
    <t>Постановление администрации Княгининского района Нижегородской области от 09.06.2010 № 554 "О субвенциях, выделяемых бюджету Княгининского района на поддержку элитного семеноводства"</t>
  </si>
  <si>
    <t>11.</t>
  </si>
  <si>
    <t>Постановление администрации Княгининского района Нижегородской области от 01.06.2012 № 796 "О субвенциях, выделяемых бюджету Княгининского района на компенсацию части затрат по страхованию урожая сельскохозяйственных культур, урожая многолетних насаждений</t>
  </si>
  <si>
    <t>12.</t>
  </si>
  <si>
    <t xml:space="preserve">Постановление администрации Княгининского района Нижегородской области от 09.06.2010 № 555 "О субвенциях, выделяемых бюджету Княгининского района на компенсацию части затрат на приобретение средств химизации" </t>
  </si>
  <si>
    <t>13.</t>
  </si>
  <si>
    <t>14.</t>
  </si>
  <si>
    <t xml:space="preserve">Постановление администрации Княгининского района Нижегородской области от 15.05.2012 № 718 "О субвенциях, выделяемых бюджету Княгининского района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2004-2012 годах на срок от 2 до 10 лет" </t>
  </si>
  <si>
    <t>15.</t>
  </si>
  <si>
    <t>16.</t>
  </si>
  <si>
    <t>1) Постановление администрации Княгининского района Нижегородской области от 09.06.2010 № 552 "О субвенциях, выделяемых бюджету Княгингинского района на поддержку племенного животноводства"                                                                         2) Постановление администрации Княгининского района Нижегородской области от 21.06.2013 № 912 "О субвенциях, выделяемых бюджету Княгингинского района на поддержку племенного животноводства"</t>
  </si>
  <si>
    <t>17.</t>
  </si>
  <si>
    <t xml:space="preserve">1) Постановление администрации Княгининского района Нижегородской области от 09.06.2010 № 553 "О субвенциях, выделяемых бюджету Княгининского района на стабилизацию и увеличение поголовья крупного рогатого скота"                                                                             2) Постановление администрации Княгининского района Нижегородской области от 21.06.2013 № 909 "О субвенциях, выделяемых бюджету Княгининского района на стабилизацию и увеличение поголовья крупного рогатого скота"    </t>
  </si>
  <si>
    <t>18.</t>
  </si>
  <si>
    <t xml:space="preserve">Постановление администрации Княгининского района Нижегородской области от 01.06.2012 № 796 "О субвенциях, выделяемых бюджету Княгининского района на компенсацию части затрат по страхованию урожая сельскохозяйственных культур, урожая многолетних насаждений и посадок многолетних насаждений" </t>
  </si>
  <si>
    <t>19.</t>
  </si>
  <si>
    <t>1) Постановление администрации Княгининского района Нижегородской области от 15.05.2012 № 719 "О субвенциях, выделяемых бюджету Княгининского района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лет"                                                                                                                      2) Постановление администрации Княгининского района Нижегородской области от 21.06.2013 № 927 "О субвенциях, выделяемых бюджету Княгининского района на возмещение части процентной ставки по долгосрочным, среднесрочным и краткосрочным кредитам, взятым малыми формами хозяйствования"</t>
  </si>
  <si>
    <t>1) 15.05.2012                      2) 21.06.2013</t>
  </si>
  <si>
    <t>20.</t>
  </si>
  <si>
    <t xml:space="preserve">1) Постановление администрации Княгининского района Нижегородской области от 06.09.2012 № 1173 "О субвенциях, выделяемых на возмещение части затрат на приобретение зерноуборочных и кормоуборочных комбайнов отечественного производства в 2012 году"                                                                   2) Постановление администрации Княгининского района Нижегородской области от 30.05.2013 № 778 "О субвенциях, выделяемых бюджету Княгининского района на возмещение части затрат на приобретение зерноуборочных и кормоуборочных комбайнов отечественного производства"                                </t>
  </si>
  <si>
    <t>1) 06.09.2012                             2) 30.05.2013</t>
  </si>
  <si>
    <t>1) 31.12.2012                                  2) -</t>
  </si>
  <si>
    <t>21.</t>
  </si>
  <si>
    <t>22.</t>
  </si>
  <si>
    <t>23.</t>
  </si>
  <si>
    <t>24.</t>
  </si>
  <si>
    <t>1) Постановление администрации Княгининского района Нижегородской области от 09.06.2010 № 555 "О субвенциях, выделяемых бюджету Княгининского района на компенсацию части затрат на приобретение средств химизации"                                                                        2) Постановление администрации Княгининского района Нижегородской области от 21.06.2013 № 910 "О субвенциях, выделяемых бюджету Княгининского района на компенсацию части затрат на приобретение средств химизации"</t>
  </si>
  <si>
    <t>095</t>
  </si>
  <si>
    <t>Контрольно-счетная инспекция Княгининского района</t>
  </si>
  <si>
    <t>Решение Земского собрания Княгининского района Нижегородской области от 12.12.2011 № 147 "Об утверждении Положения о контрольно-счетной инспекции Княгининского района Нижегородской области" (с изменениями, внесенными в него)</t>
  </si>
  <si>
    <t>0022500</t>
  </si>
  <si>
    <t>1.3.1</t>
  </si>
  <si>
    <t>Уплата налогов, сборов и иных обязательных платежей в бюджетную систему Российской Федерации</t>
  </si>
  <si>
    <t>Субсидии автономным учереждениям</t>
  </si>
  <si>
    <t>4.4.1.1.1</t>
  </si>
  <si>
    <t>Субсидии автономным учереждениям на финансовое обеспечение муниципального задания на оказание муниципальных услуг (выполнение работ)</t>
  </si>
  <si>
    <t>4.2.1.2.</t>
  </si>
  <si>
    <t>4.2.1.2.1.</t>
  </si>
  <si>
    <t>Администрация Княгининского района Нижегородской области</t>
  </si>
  <si>
    <t>096</t>
  </si>
  <si>
    <t>Устав Княгининского района Нижегородской области, гл. 4, ст. 20, п. 1, 7</t>
  </si>
  <si>
    <t>0020800</t>
  </si>
  <si>
    <t>Устав Княгининского района Нижегородской области, гл.4, ст. 19, п. 1,7</t>
  </si>
  <si>
    <t>Расходы на выплату персоналу казенных учреждений</t>
  </si>
  <si>
    <t>0029900</t>
  </si>
  <si>
    <t>Устав Муниципального казенного учреждения "Хозяйственно-эксплуатационное управление" Княгининского района утвержденный постановлением администрации Княгининского района Нижегородской области от 13.12.2011 № 1406</t>
  </si>
  <si>
    <t>3029900</t>
  </si>
  <si>
    <t>Устав Муниципального казенного учреждения "Единая дежурно-диспетчерская служба" Княгининского района, утвержденный постановлением администрации Княгининского района Нижегородской области от 13.01.2010 № 10</t>
  </si>
  <si>
    <t>2.1.5.</t>
  </si>
  <si>
    <t>2.1.6.</t>
  </si>
  <si>
    <t>2.1.7.</t>
  </si>
  <si>
    <t>Устав Муниципального казенного учреждения "Отдел строительства и архитектуры администрации Княгининского района Нижегородской области", утвержденный постановлением администрации Княгининского района Нижегородской области от 30.11.2012 № 1562</t>
  </si>
  <si>
    <t>2.2.2.</t>
  </si>
  <si>
    <t>2.2.3.</t>
  </si>
  <si>
    <t>2.3.2.</t>
  </si>
  <si>
    <t>2.3.3.</t>
  </si>
  <si>
    <t>0200002</t>
  </si>
  <si>
    <t>Устав Княгининского района Нижегородской области, гл.4, ст.21</t>
  </si>
  <si>
    <t>0900200</t>
  </si>
  <si>
    <t>Устав Княгининского района Нижегородской области, гл.4, ст.39, п.1, пп. 10</t>
  </si>
  <si>
    <t>0920305</t>
  </si>
  <si>
    <t>1) Федеральный закон от 06.10.2003 № 131-ФЗ "Об общих принципах организации местного самоуправления в Российской Федерации", гл.3, ст.15 (с изменениями, внесенными в него)                                                                                         2) Устав Княгининского района Нижегородской области, гл.4, ст.39, п.2,3</t>
  </si>
  <si>
    <t>1)06.10.2003           2)12.08.2010</t>
  </si>
  <si>
    <t>1) -                          2) -</t>
  </si>
  <si>
    <t>5225000</t>
  </si>
  <si>
    <t>1) Постановление Правительства Нижегородской области от 09.08.2011 N 599 "Об утверждении областной целевой программы "Информационное общество и электронное правительство Нижегородской области (2012 - 2014 годы)                                                                                2) Постановление Правительства Нижегородской области от 31.10.2013 N 800 "Об утверждении государственной программы "Информационное общество Нижегородской области (2014 - 2017 годы)"</t>
  </si>
  <si>
    <t>1) 09.08.2011             2) 01.01.2014</t>
  </si>
  <si>
    <t>1)31.12.2013    2)31.12.2017</t>
  </si>
  <si>
    <t>7950019</t>
  </si>
  <si>
    <t>Постановление администрации Княгининского района №1266 от 24.09.2012 "Об утверждении районной целевой программы "Управление муниципальной собственностью Княгининского района Нижегородской области" на 2013-2014 годы"</t>
  </si>
  <si>
    <t>Постановление администрации Княгининского района №728 от 17.05.2012 "Об утверждении районной целевой программы "Развитие муниципальной службы Княгининского района Нижегородской области на 2012 год"</t>
  </si>
  <si>
    <t>7950041</t>
  </si>
  <si>
    <t>Постановление администрации Княгининского района №564 от 18.04.2013 "Об утверждении районной целевой программы "Создание инфраструктуры для оказания государственных и муниципальных услуг в электронном виде на территории Княгининского района на 2013 год"</t>
  </si>
  <si>
    <t>2480101</t>
  </si>
  <si>
    <t>Постановление администрации Княгининского района Нижегорододской области от 30.12.2010 № 1179 "Об утверждении Положения о порядке формирования, предоставления и использования субсидий, выделяемых из бюджета Княгининского района юридическим лицам, являющимся муниципальными предприятиями района, а также юридическим лицам других организационно правовых форм, не являющимся муниципальными предприятиями, на возмещение затрат или недополученных доходов в связи с выполнением работ и оказанием услуг"</t>
  </si>
  <si>
    <t>30.12.201</t>
  </si>
  <si>
    <t>3.2.11.</t>
  </si>
  <si>
    <t>3.2.12.</t>
  </si>
  <si>
    <t>Постановление администрации Княгининского района № 739 от 21.05.2012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</t>
  </si>
  <si>
    <t>3.2.13.</t>
  </si>
  <si>
    <t>7950034</t>
  </si>
  <si>
    <t>Постановление администрации Княгининского района № 258 от 16.02.2012 "Об утверждении районной целевой программы "Развитие пассажирского автомобильного транспорта общего пользования на территории Княгининского района на 2012 год"</t>
  </si>
  <si>
    <t>3.2.14.</t>
  </si>
  <si>
    <t>3308200</t>
  </si>
  <si>
    <t>Устав Княгининского района Нижегородской области, гл.4, ст.39, п.4</t>
  </si>
  <si>
    <t>3.2.15.</t>
  </si>
  <si>
    <t>3.2.16.</t>
  </si>
  <si>
    <t>3400300</t>
  </si>
  <si>
    <t>3.2.17.</t>
  </si>
  <si>
    <t>3.2.18.</t>
  </si>
  <si>
    <t>7950024</t>
  </si>
  <si>
    <t>Постановление администрации Княгининского района Нижегородской области от 20.04.2011 № 454 "Об утверждении районной целевой программы "Управление земельными участками, образованными в счет невостребованных долей на 2011-2012 годы"</t>
  </si>
  <si>
    <t>3.2.19.</t>
  </si>
  <si>
    <t>7950016</t>
  </si>
  <si>
    <t>Постановление администрации Княгининского района Нижегородской области от 12.10.2012  № 1341"Об утверждении Районной целевой программы развития жилищно-коммунального комплекса Княгининского района Нижегородской области на 2013 год"</t>
  </si>
  <si>
    <t xml:space="preserve"> 31.12.2013</t>
  </si>
  <si>
    <t>3.2.20.</t>
  </si>
  <si>
    <t>4100100</t>
  </si>
  <si>
    <t>Устав Княгининского района Нижегородской области, гл.4, ст.39, п.1, пп. 19</t>
  </si>
  <si>
    <t>7950023</t>
  </si>
  <si>
    <t>410</t>
  </si>
  <si>
    <t>Постановление администрации Княгининского района Нижегородской области от 27.09.2011  № 1138 "Об утверждении районной целевой программы "Социально-экономическая поддержка молодых специалистов Княгининского района Нижегородской области на 2012 год"</t>
  </si>
  <si>
    <t>4.1.2.2.</t>
  </si>
  <si>
    <t>Постановление Правительства Нижегородской области от 16.09.2010 № 611 "Об утверждении областной целевой программы "Стимулирование малоэтажного жилищного строительства в Нижегородской области на 2011-2013 годы"</t>
  </si>
  <si>
    <t>4.1.2.3.</t>
  </si>
  <si>
    <t>4.1.2.4.</t>
  </si>
  <si>
    <t>4.1.2.5.</t>
  </si>
  <si>
    <t>4.1.2.6.</t>
  </si>
  <si>
    <t>4.1.2.7.</t>
  </si>
  <si>
    <t>5226500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</si>
  <si>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2012-2014 годы", утвержденная постановлением Правительства Нижегородской области от 07.10.2011 № 814</t>
  </si>
  <si>
    <t>4.1.2.8.</t>
  </si>
  <si>
    <t>4.1.2.9.</t>
  </si>
  <si>
    <t>4.1.2.10.</t>
  </si>
  <si>
    <t>Постановление администрации Княгининского района Нижегородской области от 16.05.2013  № 643 "Об утверждении районной целевой программы "Социально-экономическая поддержка молодых специалистов Княгининского района Нижегородской области на 2013 год"</t>
  </si>
  <si>
    <t>4.1.2.11.</t>
  </si>
  <si>
    <t>4.1.2.12.</t>
  </si>
  <si>
    <t>4.1.2.13.</t>
  </si>
  <si>
    <t>4.1.2.14.</t>
  </si>
  <si>
    <t>4.1.2.15.</t>
  </si>
  <si>
    <t>Постановление администрации Княгининского района Нижегородской области от 05.10.2012 № 1314 "Об утверждении районной целевой программы "Развитие физической культуры и спорта в Княгининском районе Нижегородской области на 2013 год"</t>
  </si>
  <si>
    <t>Выполнение работ «Информирование населения Княгининского района о деятельности органов муниципальной и региональной власти, а также по вопросам, имеющим большую социальную значимость, путем производства и выпуска телепрограммы «Новости Княгинино» и радиопрограммы «Радио Княгинино»</t>
  </si>
  <si>
    <t>4440200</t>
  </si>
  <si>
    <t>621</t>
  </si>
  <si>
    <t>Постановление администрации Княгининского района от 11.05.2011 № 524 "Об утверждении Положения о порядке представления субсидий на оказание поддержки средств массовой информации"</t>
  </si>
  <si>
    <t>4530100</t>
  </si>
  <si>
    <t>4.2.1.3.</t>
  </si>
  <si>
    <t>Оказание муниципальной услуги «Информирование населения Княгининского района о деятельности органов муниципальной и региональной власти, а также по вопросам, имеющим большую социальную значимость, путем производства и выпуска печатного средства массовой информации – газеты «Победа»</t>
  </si>
  <si>
    <t>4.2.1.4.</t>
  </si>
  <si>
    <t>4578500</t>
  </si>
  <si>
    <t>622</t>
  </si>
  <si>
    <t>Распоряжение Правительства Нижегородской области от 25.10.2013 № 2223</t>
  </si>
  <si>
    <t>Предоставления субсидий некоммерческим организациям (за исключением муниципальных учреждений)</t>
  </si>
  <si>
    <t>630</t>
  </si>
  <si>
    <t>Постановление администрации Княгининского района Нижегородской области от 12.10.2012 № 1339 "Об утверждении районной целевой программы "Старшее поколение" на 2013 год"</t>
  </si>
  <si>
    <t>310</t>
  </si>
  <si>
    <t>Постановление администрации Княгининского района Нижегородской области от 12.10.2012 № 1340 "Об утверждении районной целевой программы "Семья" на 2013 год"</t>
  </si>
  <si>
    <t>320</t>
  </si>
  <si>
    <t>1) Распоряжение Правительства Нижегородской области от 19.03.2012 № 501-р "О выделении денежных срежств из фонда на поддержку территории"                                                                       2) Распоряжение Правительства Нижегородской области от 16.07.2012 № 1486-р "О выделении денежных срежств из фонда на поддержку территории"                                                                                         3) Распоряжение Правительства Нижегородской области от 17.04.2013 № 775-р "О выделении денежных срежств из фонда на поддержку территории"                                                                       4) Распоряжение Правительства Нижегородской области от 06.06.2013 № 1135-р "О выделении денежных срежств из фонда на поддержку территории"                                                                                   5) Распоряжение Правительства Нижегородской области от 18.07.2013 № 1482-р "О выделении денежных срежств из фонда на поддержку территории"                                                                                          6) Распоряжение Правительства Нижегородской области от 03.09.2013 № 1820-р "О выделении денежных срежств из фонда на поддержку территории"                                                                               7) Распоряжение Правительства Нижегородской области от 25.09.2013 № 1954-р "О выделении денежных срежств из фонда на поддержку территории"                                                                          8) Распоряжение Правительства Нижегородской области от 02.12.2013 № 2495-р "О выделении денежных срежств из фонда на поддержку территории"</t>
  </si>
  <si>
    <t>1008820</t>
  </si>
  <si>
    <t>Постановление Правительства РФ от 17.12.2010 № 1050 "О федеральной целевой программе "Жилище" на 2011-2015 годы"</t>
  </si>
  <si>
    <t>5220200</t>
  </si>
  <si>
    <t>Постановление Правительства Нижегородской области от 13.09.2010 № 603 "Об утверждении областной целевой программы "Меры социальной поддержки молодых специалистов Нижегородской области на 2011-2023 годы"</t>
  </si>
  <si>
    <t>2.4.</t>
  </si>
  <si>
    <t>5221200</t>
  </si>
  <si>
    <t>Постановление Правительства Нижегородской области от 10.11.2010 № 772 "Об утверждении областной целевой программы "Обеспечение жильем молодых семей в Нижегородской области" на период 2011-2015 годов"</t>
  </si>
  <si>
    <t>2.5.</t>
  </si>
  <si>
    <t>5225300</t>
  </si>
  <si>
    <t xml:space="preserve">Постановление Правительства Нижегородской области от 30.07.2009 № 548 "Об утверждении областной целевой программы "Ипотечное жилищное кредитование населения Нижегородской области" на 2009-2020 годы" (с изменениями, внесенными в него)  </t>
  </si>
  <si>
    <t>2.6.</t>
  </si>
  <si>
    <t>7950002</t>
  </si>
  <si>
    <t xml:space="preserve">Постановление администрации Княгининского района от 02.10.2009 № 768 "Об утверждении районной целевой программы "Ипотечное жилищное кредитование населения Княгининского района на 2009-2020 годы" (с изменениями внесенными в него)  </t>
  </si>
  <si>
    <t>2.7.</t>
  </si>
  <si>
    <t xml:space="preserve">Постановление администрации Княгининского района от 13.10.2010 № 902 "Об утверждении районной целевой программы "Обеспечение жильем молодых семей в Княгининском районе Нижегородской области" на период 2011-2013 годов" (с изменениями внесенными в него)  </t>
  </si>
  <si>
    <t>2.8.</t>
  </si>
  <si>
    <t>Постановление администрации Княгининского района от 16.05.2013 № 643 "Об утверждении районной целевой программы "Социально-экономическая поддержка молодых специалистов Княгининского района Нижегородской области" на 2013 год"</t>
  </si>
  <si>
    <t>Субсидии юридическим лицам (кроме муниципальных учреждений) и физическим лицам-производителям товаров, работ, услуг</t>
  </si>
  <si>
    <t>3030200</t>
  </si>
  <si>
    <t>7950013</t>
  </si>
  <si>
    <t>Постановление администрации Княгининского района Нижегорододской области от 07.10.2010 № 878 "Об утверждении районной целевой программы "Развитие малого и среднего предпринимательства в Княгининском районе" на период 2011-2015 годы""</t>
  </si>
  <si>
    <t>3510500</t>
  </si>
  <si>
    <t>7950020</t>
  </si>
  <si>
    <t>Постановление администрации Княгининского района Нижегорододской области от 13.09.2012 № 1220 "Об утверждении районной целевой программы "Снижение издержек производства и тарифов на услуги по теплоснабжению предприятий жилищно-коммунального хозяйства Княгининского района на 2012-2013 г.г.""</t>
  </si>
  <si>
    <t>Постановление администрации Княгининского района от 13.09.2012 № 1220 "Об утверждении Районной целевой программы "Снижение издержек производства и тарифов на услугипо теплоснабжению предприятий жилищно-коммунального хозяйства Княгининского района на 2012-2013 г.г."</t>
  </si>
  <si>
    <t>Расходные обязательства по исполнению судебных актов по искам к Княгининскому району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</t>
  </si>
  <si>
    <t>Исполнение судебных актов</t>
  </si>
  <si>
    <t>830</t>
  </si>
  <si>
    <t>Решение арбитражного суда Нижегородской области от 20.03.2012</t>
  </si>
  <si>
    <t>0020405</t>
  </si>
  <si>
    <t>Решение Земского собрания Княгининского района №30 "Об утверждении Положения о порядке осуществления государственных полномочий по созданияю и организации деятельности комиссии по делам несовершеннолетних и защите их прав" (с изменениями, внесенными в него)</t>
  </si>
  <si>
    <t>0014000</t>
  </si>
  <si>
    <t>Постановление администрации Княгининского района  от 24.12.2010 № 1171 "О субвенциях, выделяемых бюджету Княгининского района на осуществление полномочий по составлению (изменению, дополнению) списков кандидатов в присяжные заседатели федеральных судов в общей юрисдикции в Российской Федерации"</t>
  </si>
  <si>
    <t>Бюджетные инвестиции на приобретение объектов недвижимого имущества казенными учреждениями</t>
  </si>
  <si>
    <t>5052102</t>
  </si>
  <si>
    <t>Постановление администрации Княгининского района от 29.05.2013 № 765 "О субвенциях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</si>
  <si>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5052104</t>
  </si>
  <si>
    <t>5.3.</t>
  </si>
  <si>
    <t>5053401</t>
  </si>
  <si>
    <t>Постановление администрации Княгининского района от 29.05.2013 № 759 "О 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1941-1945 годов"</t>
  </si>
  <si>
    <t>5053402</t>
  </si>
  <si>
    <t xml:space="preserve">1) Постановление администрации Княгининского района от 12.10.2010 № 893 "О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                                                                                                   2) Постановление администрации Княгининского района от 29.05.2013 № 758 "О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   </t>
  </si>
  <si>
    <t>1) 12.10.2010                          2)29.05.2013</t>
  </si>
  <si>
    <t>1) 28.05.2013                                                 2)-</t>
  </si>
  <si>
    <t>1) 19.03.2012              2) 16.07.2012             3) 17.04.2013                              4) 06.06.2013                          5) 18.07.2013                               6) 03.09.2013             7) 25.09.2013               8) 02.12.2013</t>
  </si>
  <si>
    <t>Итого по районному бюджету</t>
  </si>
  <si>
    <t>Руководитель</t>
  </si>
  <si>
    <t>Н.А. Тямусева</t>
  </si>
  <si>
    <t>Исполнитель</t>
  </si>
  <si>
    <t>Т.Г. Прокопьева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</si>
</sst>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"/>
    <numFmt numFmtId="173" formatCode="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d/m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00\+&quot; &quot;\+00\+&quot; &quot;\+00"/>
    <numFmt numFmtId="184" formatCode="000&quot; &quot;00&quot; &quot;00"/>
    <numFmt numFmtId="185" formatCode="#,##0.0"/>
    <numFmt numFmtId="186" formatCode="0.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0.00000000"/>
    <numFmt numFmtId="198" formatCode="0.000000000"/>
  </numFmts>
  <fonts count="5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sz val="10"/>
      <name val="Times New Roman"/>
      <family val="1"/>
    </font>
    <font>
      <b/>
      <sz val="16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2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center" vertical="top" wrapText="1"/>
    </xf>
    <xf numFmtId="3" fontId="4" fillId="0" borderId="0" xfId="61" applyNumberFormat="1" applyFont="1" applyAlignment="1">
      <alignment horizontal="center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173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0" fontId="5" fillId="33" borderId="11" xfId="0" applyNumberFormat="1" applyFont="1" applyFill="1" applyBorder="1" applyAlignment="1">
      <alignment horizontal="center" vertical="center" wrapText="1"/>
    </xf>
    <xf numFmtId="3" fontId="5" fillId="33" borderId="11" xfId="61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center" vertical="top" wrapText="1"/>
    </xf>
    <xf numFmtId="173" fontId="4" fillId="0" borderId="0" xfId="0" applyNumberFormat="1" applyFont="1" applyAlignment="1">
      <alignment horizontal="center" vertical="top"/>
    </xf>
    <xf numFmtId="49" fontId="10" fillId="35" borderId="11" xfId="0" applyNumberFormat="1" applyFont="1" applyFill="1" applyBorder="1" applyAlignment="1">
      <alignment horizontal="left" vertical="center"/>
    </xf>
    <xf numFmtId="0" fontId="10" fillId="35" borderId="11" xfId="0" applyNumberFormat="1" applyFont="1" applyFill="1" applyBorder="1" applyAlignment="1">
      <alignment vertical="center" wrapText="1"/>
    </xf>
    <xf numFmtId="186" fontId="10" fillId="35" borderId="11" xfId="0" applyNumberFormat="1" applyFont="1" applyFill="1" applyBorder="1" applyAlignment="1">
      <alignment vertical="center" wrapText="1"/>
    </xf>
    <xf numFmtId="185" fontId="10" fillId="35" borderId="11" xfId="0" applyNumberFormat="1" applyFont="1" applyFill="1" applyBorder="1" applyAlignment="1">
      <alignment vertical="center" wrapText="1"/>
    </xf>
    <xf numFmtId="3" fontId="9" fillId="33" borderId="11" xfId="61" applyNumberFormat="1" applyFont="1" applyFill="1" applyBorder="1" applyAlignment="1">
      <alignment horizontal="center" vertical="center" wrapText="1"/>
    </xf>
    <xf numFmtId="0" fontId="9" fillId="33" borderId="11" xfId="61" applyNumberFormat="1" applyFont="1" applyFill="1" applyBorder="1" applyAlignment="1">
      <alignment horizontal="center" vertical="center" wrapText="1"/>
    </xf>
    <xf numFmtId="0" fontId="9" fillId="33" borderId="12" xfId="61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 wrapText="1"/>
    </xf>
    <xf numFmtId="3" fontId="4" fillId="0" borderId="11" xfId="61" applyNumberFormat="1" applyFont="1" applyBorder="1" applyAlignment="1">
      <alignment horizontal="center" vertical="top"/>
    </xf>
    <xf numFmtId="186" fontId="10" fillId="35" borderId="11" xfId="0" applyNumberFormat="1" applyFont="1" applyFill="1" applyBorder="1" applyAlignment="1">
      <alignment horizontal="center" vertical="center" wrapText="1"/>
    </xf>
    <xf numFmtId="185" fontId="10" fillId="35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185" fontId="9" fillId="0" borderId="11" xfId="61" applyNumberFormat="1" applyFont="1" applyFill="1" applyBorder="1" applyAlignment="1">
      <alignment horizontal="right" vertical="top"/>
    </xf>
    <xf numFmtId="14" fontId="9" fillId="0" borderId="11" xfId="0" applyNumberFormat="1" applyFont="1" applyFill="1" applyBorder="1" applyAlignment="1">
      <alignment horizontal="center" vertical="top"/>
    </xf>
    <xf numFmtId="14" fontId="9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left" vertical="center"/>
    </xf>
    <xf numFmtId="0" fontId="10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14" fontId="9" fillId="35" borderId="11" xfId="0" applyNumberFormat="1" applyFont="1" applyFill="1" applyBorder="1" applyAlignment="1">
      <alignment horizontal="center" vertical="center"/>
    </xf>
    <xf numFmtId="14" fontId="9" fillId="35" borderId="11" xfId="0" applyNumberFormat="1" applyFont="1" applyFill="1" applyBorder="1" applyAlignment="1">
      <alignment horizontal="center" vertical="center" wrapText="1"/>
    </xf>
    <xf numFmtId="185" fontId="10" fillId="35" borderId="11" xfId="61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left" vertical="top"/>
    </xf>
    <xf numFmtId="0" fontId="9" fillId="34" borderId="11" xfId="0" applyNumberFormat="1" applyFont="1" applyFill="1" applyBorder="1" applyAlignment="1">
      <alignment horizontal="left" vertical="top" wrapText="1"/>
    </xf>
    <xf numFmtId="0" fontId="9" fillId="34" borderId="11" xfId="0" applyNumberFormat="1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/>
    </xf>
    <xf numFmtId="14" fontId="12" fillId="34" borderId="11" xfId="0" applyNumberFormat="1" applyFont="1" applyFill="1" applyBorder="1" applyAlignment="1">
      <alignment horizontal="center" vertical="top"/>
    </xf>
    <xf numFmtId="14" fontId="12" fillId="34" borderId="11" xfId="0" applyNumberFormat="1" applyFont="1" applyFill="1" applyBorder="1" applyAlignment="1">
      <alignment horizontal="center" vertical="top" wrapText="1"/>
    </xf>
    <xf numFmtId="185" fontId="9" fillId="34" borderId="11" xfId="61" applyNumberFormat="1" applyFont="1" applyFill="1" applyBorder="1" applyAlignment="1">
      <alignment horizontal="right" vertical="top"/>
    </xf>
    <xf numFmtId="49" fontId="9" fillId="0" borderId="11" xfId="0" applyNumberFormat="1" applyFont="1" applyBorder="1" applyAlignment="1">
      <alignment horizontal="left" vertical="top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185" fontId="9" fillId="0" borderId="11" xfId="61" applyNumberFormat="1" applyFont="1" applyBorder="1" applyAlignment="1">
      <alignment horizontal="right" vertical="top"/>
    </xf>
    <xf numFmtId="49" fontId="9" fillId="36" borderId="11" xfId="0" applyNumberFormat="1" applyFont="1" applyFill="1" applyBorder="1" applyAlignment="1">
      <alignment horizontal="left" vertical="top"/>
    </xf>
    <xf numFmtId="0" fontId="12" fillId="36" borderId="11" xfId="0" applyFont="1" applyFill="1" applyBorder="1" applyAlignment="1">
      <alignment horizontal="center" vertical="top"/>
    </xf>
    <xf numFmtId="0" fontId="12" fillId="36" borderId="11" xfId="0" applyFont="1" applyFill="1" applyBorder="1" applyAlignment="1">
      <alignment horizontal="center" vertical="top" wrapText="1"/>
    </xf>
    <xf numFmtId="0" fontId="10" fillId="34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top"/>
    </xf>
    <xf numFmtId="14" fontId="12" fillId="0" borderId="11" xfId="0" applyNumberFormat="1" applyFont="1" applyFill="1" applyBorder="1" applyAlignment="1">
      <alignment horizontal="center" vertical="top"/>
    </xf>
    <xf numFmtId="14" fontId="12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16" fontId="13" fillId="0" borderId="11" xfId="0" applyNumberFormat="1" applyFont="1" applyFill="1" applyBorder="1" applyAlignment="1">
      <alignment horizontal="left" vertical="top"/>
    </xf>
    <xf numFmtId="0" fontId="10" fillId="34" borderId="11" xfId="0" applyNumberFormat="1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center" vertical="top"/>
    </xf>
    <xf numFmtId="14" fontId="14" fillId="34" borderId="11" xfId="0" applyNumberFormat="1" applyFont="1" applyFill="1" applyBorder="1" applyAlignment="1">
      <alignment horizontal="center" vertical="top"/>
    </xf>
    <xf numFmtId="14" fontId="14" fillId="34" borderId="11" xfId="0" applyNumberFormat="1" applyFont="1" applyFill="1" applyBorder="1" applyAlignment="1">
      <alignment horizontal="center" vertical="top" wrapText="1"/>
    </xf>
    <xf numFmtId="3" fontId="9" fillId="35" borderId="11" xfId="61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top"/>
    </xf>
    <xf numFmtId="3" fontId="9" fillId="0" borderId="11" xfId="61" applyNumberFormat="1" applyFont="1" applyBorder="1" applyAlignment="1">
      <alignment horizontal="right" vertical="top"/>
    </xf>
    <xf numFmtId="0" fontId="13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center" vertical="top" wrapText="1"/>
    </xf>
    <xf numFmtId="14" fontId="13" fillId="0" borderId="11" xfId="0" applyNumberFormat="1" applyFont="1" applyBorder="1" applyAlignment="1">
      <alignment horizontal="center" vertical="top"/>
    </xf>
    <xf numFmtId="49" fontId="10" fillId="34" borderId="11" xfId="0" applyNumberFormat="1" applyFont="1" applyFill="1" applyBorder="1" applyAlignment="1">
      <alignment horizontal="left" vertical="top"/>
    </xf>
    <xf numFmtId="0" fontId="10" fillId="34" borderId="11" xfId="0" applyNumberFormat="1" applyFont="1" applyFill="1" applyBorder="1" applyAlignment="1">
      <alignment horizontal="left" vertical="top"/>
    </xf>
    <xf numFmtId="0" fontId="10" fillId="34" borderId="11" xfId="0" applyNumberFormat="1" applyFont="1" applyFill="1" applyBorder="1" applyAlignment="1">
      <alignment horizontal="center" vertical="top"/>
    </xf>
    <xf numFmtId="0" fontId="10" fillId="34" borderId="11" xfId="0" applyFont="1" applyFill="1" applyBorder="1" applyAlignment="1">
      <alignment horizontal="center" vertical="top"/>
    </xf>
    <xf numFmtId="14" fontId="10" fillId="34" borderId="11" xfId="0" applyNumberFormat="1" applyFont="1" applyFill="1" applyBorder="1" applyAlignment="1">
      <alignment horizontal="center" vertical="top"/>
    </xf>
    <xf numFmtId="14" fontId="10" fillId="34" borderId="11" xfId="0" applyNumberFormat="1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14" fontId="15" fillId="0" borderId="11" xfId="0" applyNumberFormat="1" applyFont="1" applyFill="1" applyBorder="1" applyAlignment="1">
      <alignment vertical="top" wrapText="1"/>
    </xf>
    <xf numFmtId="14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14" fontId="15" fillId="0" borderId="11" xfId="0" applyNumberFormat="1" applyFont="1" applyFill="1" applyBorder="1" applyAlignment="1">
      <alignment horizontal="center" vertical="top"/>
    </xf>
    <xf numFmtId="14" fontId="15" fillId="0" borderId="11" xfId="0" applyNumberFormat="1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9" fontId="10" fillId="35" borderId="13" xfId="0" applyNumberFormat="1" applyFont="1" applyFill="1" applyBorder="1" applyAlignment="1">
      <alignment horizontal="left" vertical="center"/>
    </xf>
    <xf numFmtId="185" fontId="9" fillId="35" borderId="11" xfId="61" applyNumberFormat="1" applyFont="1" applyFill="1" applyBorder="1" applyAlignment="1">
      <alignment horizontal="right" vertical="center"/>
    </xf>
    <xf numFmtId="185" fontId="9" fillId="35" borderId="14" xfId="61" applyNumberFormat="1" applyFont="1" applyFill="1" applyBorder="1" applyAlignment="1">
      <alignment horizontal="right" vertical="center"/>
    </xf>
    <xf numFmtId="185" fontId="9" fillId="35" borderId="12" xfId="61" applyNumberFormat="1" applyFont="1" applyFill="1" applyBorder="1" applyAlignment="1">
      <alignment horizontal="right" vertical="center"/>
    </xf>
    <xf numFmtId="0" fontId="11" fillId="34" borderId="13" xfId="0" applyNumberFormat="1" applyFont="1" applyFill="1" applyBorder="1" applyAlignment="1">
      <alignment horizontal="left" vertical="top"/>
    </xf>
    <xf numFmtId="185" fontId="12" fillId="34" borderId="11" xfId="61" applyNumberFormat="1" applyFont="1" applyFill="1" applyBorder="1" applyAlignment="1">
      <alignment horizontal="right" vertical="top"/>
    </xf>
    <xf numFmtId="185" fontId="12" fillId="34" borderId="14" xfId="61" applyNumberFormat="1" applyFont="1" applyFill="1" applyBorder="1" applyAlignment="1">
      <alignment horizontal="right" vertical="top"/>
    </xf>
    <xf numFmtId="185" fontId="12" fillId="34" borderId="12" xfId="61" applyNumberFormat="1" applyFont="1" applyFill="1" applyBorder="1" applyAlignment="1">
      <alignment horizontal="right" vertical="top"/>
    </xf>
    <xf numFmtId="49" fontId="9" fillId="0" borderId="13" xfId="0" applyNumberFormat="1" applyFont="1" applyBorder="1" applyAlignment="1">
      <alignment horizontal="left" vertical="top"/>
    </xf>
    <xf numFmtId="49" fontId="9" fillId="0" borderId="11" xfId="0" applyNumberFormat="1" applyFont="1" applyFill="1" applyBorder="1" applyAlignment="1">
      <alignment horizontal="center" vertical="top"/>
    </xf>
    <xf numFmtId="185" fontId="9" fillId="0" borderId="14" xfId="61" applyNumberFormat="1" applyFont="1" applyBorder="1" applyAlignment="1">
      <alignment horizontal="right" vertical="top"/>
    </xf>
    <xf numFmtId="185" fontId="9" fillId="0" borderId="12" xfId="61" applyNumberFormat="1" applyFont="1" applyBorder="1" applyAlignment="1">
      <alignment horizontal="right" vertical="top"/>
    </xf>
    <xf numFmtId="49" fontId="9" fillId="36" borderId="13" xfId="0" applyNumberFormat="1" applyFont="1" applyFill="1" applyBorder="1" applyAlignment="1">
      <alignment horizontal="left" vertical="top"/>
    </xf>
    <xf numFmtId="49" fontId="12" fillId="36" borderId="11" xfId="0" applyNumberFormat="1" applyFont="1" applyFill="1" applyBorder="1" applyAlignment="1">
      <alignment horizontal="center" vertical="top"/>
    </xf>
    <xf numFmtId="49" fontId="12" fillId="36" borderId="11" xfId="0" applyNumberFormat="1" applyFont="1" applyFill="1" applyBorder="1" applyAlignment="1">
      <alignment horizontal="center" vertical="top" wrapText="1"/>
    </xf>
    <xf numFmtId="185" fontId="12" fillId="0" borderId="11" xfId="61" applyNumberFormat="1" applyFont="1" applyBorder="1" applyAlignment="1">
      <alignment horizontal="right" vertical="top"/>
    </xf>
    <xf numFmtId="185" fontId="12" fillId="0" borderId="14" xfId="61" applyNumberFormat="1" applyFont="1" applyBorder="1" applyAlignment="1">
      <alignment horizontal="right" vertical="top"/>
    </xf>
    <xf numFmtId="185" fontId="12" fillId="0" borderId="12" xfId="61" applyNumberFormat="1" applyFont="1" applyBorder="1" applyAlignment="1">
      <alignment horizontal="right" vertical="top"/>
    </xf>
    <xf numFmtId="49" fontId="9" fillId="36" borderId="15" xfId="0" applyNumberFormat="1" applyFont="1" applyFill="1" applyBorder="1" applyAlignment="1">
      <alignment horizontal="left" vertical="top"/>
    </xf>
    <xf numFmtId="185" fontId="12" fillId="0" borderId="16" xfId="61" applyNumberFormat="1" applyFont="1" applyBorder="1" applyAlignment="1">
      <alignment horizontal="right" vertical="top"/>
    </xf>
    <xf numFmtId="49" fontId="9" fillId="0" borderId="11" xfId="61" applyNumberFormat="1" applyFont="1" applyBorder="1" applyAlignment="1">
      <alignment horizontal="right" vertical="top"/>
    </xf>
    <xf numFmtId="49" fontId="12" fillId="0" borderId="11" xfId="61" applyNumberFormat="1" applyFont="1" applyBorder="1" applyAlignment="1">
      <alignment horizontal="right" vertical="top"/>
    </xf>
    <xf numFmtId="185" fontId="12" fillId="0" borderId="11" xfId="61" applyNumberFormat="1" applyFont="1" applyFill="1" applyBorder="1" applyAlignment="1">
      <alignment horizontal="right" vertical="top"/>
    </xf>
    <xf numFmtId="185" fontId="12" fillId="0" borderId="14" xfId="61" applyNumberFormat="1" applyFont="1" applyFill="1" applyBorder="1" applyAlignment="1">
      <alignment horizontal="right" vertical="top"/>
    </xf>
    <xf numFmtId="185" fontId="12" fillId="0" borderId="12" xfId="61" applyNumberFormat="1" applyFont="1" applyFill="1" applyBorder="1" applyAlignment="1">
      <alignment horizontal="right" vertical="top"/>
    </xf>
    <xf numFmtId="0" fontId="13" fillId="0" borderId="13" xfId="0" applyNumberFormat="1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1" xfId="61" applyNumberFormat="1" applyFont="1" applyFill="1" applyBorder="1" applyAlignment="1">
      <alignment horizontal="right" vertical="top"/>
    </xf>
    <xf numFmtId="185" fontId="12" fillId="0" borderId="16" xfId="61" applyNumberFormat="1" applyFont="1" applyFill="1" applyBorder="1" applyAlignment="1">
      <alignment horizontal="right" vertical="top"/>
    </xf>
    <xf numFmtId="49" fontId="9" fillId="0" borderId="11" xfId="0" applyNumberFormat="1" applyFont="1" applyBorder="1" applyAlignment="1">
      <alignment horizontal="center" wrapText="1"/>
    </xf>
    <xf numFmtId="16" fontId="13" fillId="0" borderId="13" xfId="0" applyNumberFormat="1" applyFont="1" applyFill="1" applyBorder="1" applyAlignment="1">
      <alignment horizontal="left" vertical="top"/>
    </xf>
    <xf numFmtId="49" fontId="10" fillId="34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center" vertical="top"/>
    </xf>
    <xf numFmtId="49" fontId="12" fillId="34" borderId="11" xfId="0" applyNumberFormat="1" applyFont="1" applyFill="1" applyBorder="1" applyAlignment="1">
      <alignment horizontal="center" vertical="top" wrapText="1"/>
    </xf>
    <xf numFmtId="49" fontId="12" fillId="34" borderId="11" xfId="61" applyNumberFormat="1" applyFont="1" applyFill="1" applyBorder="1" applyAlignment="1">
      <alignment horizontal="right" vertical="top"/>
    </xf>
    <xf numFmtId="49" fontId="14" fillId="34" borderId="11" xfId="0" applyNumberFormat="1" applyFont="1" applyFill="1" applyBorder="1" applyAlignment="1">
      <alignment horizontal="center" vertical="top"/>
    </xf>
    <xf numFmtId="49" fontId="14" fillId="34" borderId="11" xfId="0" applyNumberFormat="1" applyFont="1" applyFill="1" applyBorder="1" applyAlignment="1">
      <alignment horizontal="center" vertical="top" wrapText="1"/>
    </xf>
    <xf numFmtId="49" fontId="14" fillId="34" borderId="11" xfId="61" applyNumberFormat="1" applyFont="1" applyFill="1" applyBorder="1" applyAlignment="1">
      <alignment horizontal="right" vertical="top"/>
    </xf>
    <xf numFmtId="185" fontId="14" fillId="34" borderId="11" xfId="61" applyNumberFormat="1" applyFont="1" applyFill="1" applyBorder="1" applyAlignment="1">
      <alignment horizontal="right" vertical="top"/>
    </xf>
    <xf numFmtId="185" fontId="14" fillId="34" borderId="14" xfId="61" applyNumberFormat="1" applyFont="1" applyFill="1" applyBorder="1" applyAlignment="1">
      <alignment horizontal="right" vertical="top"/>
    </xf>
    <xf numFmtId="185" fontId="14" fillId="34" borderId="12" xfId="61" applyNumberFormat="1" applyFont="1" applyFill="1" applyBorder="1" applyAlignment="1">
      <alignment horizontal="right" vertical="top"/>
    </xf>
    <xf numFmtId="3" fontId="9" fillId="35" borderId="14" xfId="61" applyNumberFormat="1" applyFont="1" applyFill="1" applyBorder="1" applyAlignment="1">
      <alignment horizontal="right" vertical="center"/>
    </xf>
    <xf numFmtId="3" fontId="9" fillId="35" borderId="12" xfId="61" applyNumberFormat="1" applyFont="1" applyFill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top"/>
    </xf>
    <xf numFmtId="3" fontId="9" fillId="0" borderId="14" xfId="61" applyNumberFormat="1" applyFont="1" applyBorder="1" applyAlignment="1">
      <alignment horizontal="right" vertical="top"/>
    </xf>
    <xf numFmtId="3" fontId="9" fillId="0" borderId="12" xfId="61" applyNumberFormat="1" applyFont="1" applyBorder="1" applyAlignment="1">
      <alignment horizontal="right" vertical="top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1" xfId="61" applyNumberFormat="1" applyFont="1" applyBorder="1" applyAlignment="1">
      <alignment horizontal="right" vertical="top"/>
    </xf>
    <xf numFmtId="185" fontId="13" fillId="0" borderId="11" xfId="61" applyNumberFormat="1" applyFont="1" applyBorder="1" applyAlignment="1">
      <alignment horizontal="right" vertical="top"/>
    </xf>
    <xf numFmtId="185" fontId="13" fillId="0" borderId="14" xfId="61" applyNumberFormat="1" applyFont="1" applyBorder="1" applyAlignment="1">
      <alignment horizontal="right" vertical="top"/>
    </xf>
    <xf numFmtId="185" fontId="13" fillId="0" borderId="12" xfId="61" applyNumberFormat="1" applyFont="1" applyBorder="1" applyAlignment="1">
      <alignment horizontal="right" vertical="top"/>
    </xf>
    <xf numFmtId="49" fontId="10" fillId="34" borderId="13" xfId="0" applyNumberFormat="1" applyFont="1" applyFill="1" applyBorder="1" applyAlignment="1">
      <alignment horizontal="left" vertical="top"/>
    </xf>
    <xf numFmtId="49" fontId="10" fillId="34" borderId="11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left" vertical="top"/>
    </xf>
    <xf numFmtId="49" fontId="10" fillId="34" borderId="11" xfId="61" applyNumberFormat="1" applyFont="1" applyFill="1" applyBorder="1" applyAlignment="1">
      <alignment horizontal="right" vertical="top"/>
    </xf>
    <xf numFmtId="3" fontId="10" fillId="34" borderId="11" xfId="61" applyNumberFormat="1" applyFont="1" applyFill="1" applyBorder="1" applyAlignment="1">
      <alignment horizontal="right" vertical="top"/>
    </xf>
    <xf numFmtId="185" fontId="10" fillId="34" borderId="11" xfId="61" applyNumberFormat="1" applyFont="1" applyFill="1" applyBorder="1" applyAlignment="1">
      <alignment horizontal="right" vertical="top"/>
    </xf>
    <xf numFmtId="3" fontId="10" fillId="34" borderId="14" xfId="61" applyNumberFormat="1" applyFont="1" applyFill="1" applyBorder="1" applyAlignment="1">
      <alignment horizontal="right" vertical="top"/>
    </xf>
    <xf numFmtId="3" fontId="10" fillId="34" borderId="12" xfId="61" applyNumberFormat="1" applyFont="1" applyFill="1" applyBorder="1" applyAlignment="1">
      <alignment horizontal="right" vertical="top"/>
    </xf>
    <xf numFmtId="49" fontId="9" fillId="0" borderId="17" xfId="0" applyNumberFormat="1" applyFont="1" applyBorder="1" applyAlignment="1">
      <alignment horizontal="left" vertical="top"/>
    </xf>
    <xf numFmtId="0" fontId="9" fillId="0" borderId="18" xfId="0" applyNumberFormat="1" applyFont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49" fontId="9" fillId="0" borderId="18" xfId="61" applyNumberFormat="1" applyFont="1" applyBorder="1" applyAlignment="1">
      <alignment horizontal="right" vertical="top"/>
    </xf>
    <xf numFmtId="185" fontId="9" fillId="0" borderId="18" xfId="61" applyNumberFormat="1" applyFont="1" applyBorder="1" applyAlignment="1">
      <alignment horizontal="right" vertical="top"/>
    </xf>
    <xf numFmtId="3" fontId="9" fillId="0" borderId="18" xfId="61" applyNumberFormat="1" applyFont="1" applyBorder="1" applyAlignment="1">
      <alignment horizontal="right" vertical="top"/>
    </xf>
    <xf numFmtId="3" fontId="9" fillId="0" borderId="19" xfId="61" applyNumberFormat="1" applyFont="1" applyBorder="1" applyAlignment="1">
      <alignment horizontal="right" vertical="top"/>
    </xf>
    <xf numFmtId="3" fontId="9" fillId="0" borderId="20" xfId="61" applyNumberFormat="1" applyFont="1" applyBorder="1" applyAlignment="1">
      <alignment horizontal="right" vertical="top"/>
    </xf>
    <xf numFmtId="0" fontId="15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/>
    </xf>
    <xf numFmtId="49" fontId="9" fillId="0" borderId="0" xfId="61" applyNumberFormat="1" applyFont="1" applyAlignment="1">
      <alignment horizontal="center" vertical="top"/>
    </xf>
    <xf numFmtId="185" fontId="10" fillId="34" borderId="11" xfId="61" applyNumberFormat="1" applyFont="1" applyFill="1" applyBorder="1" applyAlignment="1">
      <alignment horizontal="center" vertical="center"/>
    </xf>
    <xf numFmtId="185" fontId="9" fillId="0" borderId="11" xfId="61" applyNumberFormat="1" applyFont="1" applyFill="1" applyBorder="1" applyAlignment="1">
      <alignment horizontal="center" vertical="center"/>
    </xf>
    <xf numFmtId="185" fontId="10" fillId="0" borderId="11" xfId="61" applyNumberFormat="1" applyFont="1" applyFill="1" applyBorder="1" applyAlignment="1">
      <alignment horizontal="center" vertical="center"/>
    </xf>
    <xf numFmtId="186" fontId="10" fillId="34" borderId="11" xfId="0" applyNumberFormat="1" applyFont="1" applyFill="1" applyBorder="1" applyAlignment="1">
      <alignment horizontal="center" vertical="center" wrapText="1"/>
    </xf>
    <xf numFmtId="185" fontId="10" fillId="34" borderId="11" xfId="0" applyNumberFormat="1" applyFont="1" applyFill="1" applyBorder="1" applyAlignment="1">
      <alignment horizontal="center" vertical="center" wrapText="1"/>
    </xf>
    <xf numFmtId="185" fontId="9" fillId="0" borderId="11" xfId="61" applyNumberFormat="1" applyFont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185" fontId="9" fillId="34" borderId="11" xfId="61" applyNumberFormat="1" applyFont="1" applyFill="1" applyBorder="1" applyAlignment="1">
      <alignment horizontal="center" vertical="center"/>
    </xf>
    <xf numFmtId="186" fontId="10" fillId="34" borderId="11" xfId="61" applyNumberFormat="1" applyFont="1" applyFill="1" applyBorder="1" applyAlignment="1">
      <alignment horizontal="center" vertical="center"/>
    </xf>
    <xf numFmtId="185" fontId="9" fillId="0" borderId="14" xfId="61" applyNumberFormat="1" applyFont="1" applyFill="1" applyBorder="1" applyAlignment="1">
      <alignment horizontal="center" vertical="center"/>
    </xf>
    <xf numFmtId="185" fontId="10" fillId="0" borderId="14" xfId="61" applyNumberFormat="1" applyFont="1" applyFill="1" applyBorder="1" applyAlignment="1">
      <alignment horizontal="center" vertical="center"/>
    </xf>
    <xf numFmtId="185" fontId="9" fillId="0" borderId="12" xfId="61" applyNumberFormat="1" applyFont="1" applyFill="1" applyBorder="1" applyAlignment="1">
      <alignment horizontal="center" vertical="center"/>
    </xf>
    <xf numFmtId="186" fontId="10" fillId="34" borderId="14" xfId="61" applyNumberFormat="1" applyFont="1" applyFill="1" applyBorder="1" applyAlignment="1">
      <alignment horizontal="center" vertical="center"/>
    </xf>
    <xf numFmtId="186" fontId="10" fillId="0" borderId="11" xfId="61" applyNumberFormat="1" applyFont="1" applyFill="1" applyBorder="1" applyAlignment="1">
      <alignment horizontal="center" vertical="center"/>
    </xf>
    <xf numFmtId="186" fontId="9" fillId="0" borderId="11" xfId="61" applyNumberFormat="1" applyFont="1" applyFill="1" applyBorder="1" applyAlignment="1">
      <alignment horizontal="center" vertical="center"/>
    </xf>
    <xf numFmtId="186" fontId="9" fillId="0" borderId="11" xfId="61" applyNumberFormat="1" applyFont="1" applyBorder="1" applyAlignment="1">
      <alignment horizontal="center" vertical="center"/>
    </xf>
    <xf numFmtId="186" fontId="9" fillId="0" borderId="14" xfId="61" applyNumberFormat="1" applyFont="1" applyBorder="1" applyAlignment="1">
      <alignment horizontal="center" vertical="center"/>
    </xf>
    <xf numFmtId="186" fontId="10" fillId="0" borderId="14" xfId="61" applyNumberFormat="1" applyFont="1" applyBorder="1" applyAlignment="1">
      <alignment horizontal="center" vertical="center"/>
    </xf>
    <xf numFmtId="186" fontId="9" fillId="0" borderId="12" xfId="61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6" fillId="0" borderId="0" xfId="0" applyFont="1" applyAlignment="1">
      <alignment vertical="center"/>
    </xf>
    <xf numFmtId="49" fontId="6" fillId="37" borderId="11" xfId="0" applyNumberFormat="1" applyFont="1" applyFill="1" applyBorder="1" applyAlignment="1">
      <alignment horizontal="center" vertical="center" wrapText="1"/>
    </xf>
    <xf numFmtId="185" fontId="7" fillId="37" borderId="11" xfId="61" applyNumberFormat="1" applyFont="1" applyFill="1" applyBorder="1" applyAlignment="1">
      <alignment horizontal="center" vertical="center" wrapText="1"/>
    </xf>
    <xf numFmtId="185" fontId="10" fillId="37" borderId="11" xfId="61" applyNumberFormat="1" applyFont="1" applyFill="1" applyBorder="1" applyAlignment="1">
      <alignment horizontal="center" vertical="center" wrapText="1"/>
    </xf>
    <xf numFmtId="185" fontId="10" fillId="0" borderId="11" xfId="61" applyNumberFormat="1" applyFont="1" applyFill="1" applyBorder="1" applyAlignment="1">
      <alignment horizontal="right" vertical="top"/>
    </xf>
    <xf numFmtId="185" fontId="9" fillId="0" borderId="14" xfId="61" applyNumberFormat="1" applyFont="1" applyFill="1" applyBorder="1" applyAlignment="1">
      <alignment horizontal="right" vertical="top"/>
    </xf>
    <xf numFmtId="185" fontId="10" fillId="0" borderId="14" xfId="61" applyNumberFormat="1" applyFont="1" applyFill="1" applyBorder="1" applyAlignment="1">
      <alignment horizontal="right" vertical="top"/>
    </xf>
    <xf numFmtId="185" fontId="9" fillId="0" borderId="12" xfId="61" applyNumberFormat="1" applyFont="1" applyFill="1" applyBorder="1" applyAlignment="1">
      <alignment horizontal="right" vertical="top"/>
    </xf>
    <xf numFmtId="0" fontId="15" fillId="0" borderId="21" xfId="0" applyFont="1" applyFill="1" applyBorder="1" applyAlignment="1">
      <alignment horizontal="left" vertical="top" wrapText="1"/>
    </xf>
    <xf numFmtId="185" fontId="10" fillId="0" borderId="11" xfId="61" applyNumberFormat="1" applyFont="1" applyBorder="1" applyAlignment="1">
      <alignment horizontal="right" vertical="top"/>
    </xf>
    <xf numFmtId="0" fontId="15" fillId="0" borderId="11" xfId="0" applyNumberFormat="1" applyFont="1" applyBorder="1" applyAlignment="1">
      <alignment horizontal="center" vertical="top" wrapText="1"/>
    </xf>
    <xf numFmtId="2" fontId="13" fillId="0" borderId="13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horizontal="left" vertical="top" wrapText="1"/>
    </xf>
    <xf numFmtId="0" fontId="10" fillId="34" borderId="11" xfId="0" applyNumberFormat="1" applyFont="1" applyFill="1" applyBorder="1" applyAlignment="1">
      <alignment vertical="top" wrapText="1"/>
    </xf>
    <xf numFmtId="0" fontId="11" fillId="34" borderId="11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horizontal="left" vertical="top"/>
    </xf>
    <xf numFmtId="0" fontId="9" fillId="0" borderId="18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14" fontId="9" fillId="0" borderId="18" xfId="0" applyNumberFormat="1" applyFont="1" applyFill="1" applyBorder="1" applyAlignment="1">
      <alignment horizontal="center" vertical="top"/>
    </xf>
    <xf numFmtId="0" fontId="10" fillId="35" borderId="11" xfId="0" applyFont="1" applyFill="1" applyBorder="1" applyAlignment="1">
      <alignment vertical="top" wrapText="1"/>
    </xf>
    <xf numFmtId="0" fontId="19" fillId="35" borderId="11" xfId="0" applyFont="1" applyFill="1" applyBorder="1" applyAlignment="1">
      <alignment vertical="top" wrapText="1"/>
    </xf>
    <xf numFmtId="185" fontId="19" fillId="35" borderId="11" xfId="0" applyNumberFormat="1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left" vertical="top" wrapText="1"/>
    </xf>
    <xf numFmtId="14" fontId="18" fillId="0" borderId="2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 wrapText="1"/>
    </xf>
    <xf numFmtId="185" fontId="10" fillId="0" borderId="11" xfId="61" applyNumberFormat="1" applyFont="1" applyFill="1" applyBorder="1" applyAlignment="1">
      <alignment horizontal="right" vertical="top" wrapText="1"/>
    </xf>
    <xf numFmtId="185" fontId="9" fillId="34" borderId="11" xfId="61" applyNumberFormat="1" applyFont="1" applyFill="1" applyBorder="1" applyAlignment="1">
      <alignment horizontal="center" vertical="top"/>
    </xf>
    <xf numFmtId="185" fontId="12" fillId="34" borderId="11" xfId="61" applyNumberFormat="1" applyFont="1" applyFill="1" applyBorder="1" applyAlignment="1">
      <alignment horizontal="center" vertical="top"/>
    </xf>
    <xf numFmtId="185" fontId="12" fillId="34" borderId="14" xfId="61" applyNumberFormat="1" applyFont="1" applyFill="1" applyBorder="1" applyAlignment="1">
      <alignment horizontal="center" vertical="top"/>
    </xf>
    <xf numFmtId="185" fontId="12" fillId="34" borderId="12" xfId="61" applyNumberFormat="1" applyFont="1" applyFill="1" applyBorder="1" applyAlignment="1">
      <alignment horizontal="center" vertical="top"/>
    </xf>
    <xf numFmtId="185" fontId="9" fillId="0" borderId="11" xfId="61" applyNumberFormat="1" applyFont="1" applyFill="1" applyBorder="1" applyAlignment="1">
      <alignment horizontal="center" vertical="top"/>
    </xf>
    <xf numFmtId="185" fontId="12" fillId="0" borderId="11" xfId="61" applyNumberFormat="1" applyFont="1" applyFill="1" applyBorder="1" applyAlignment="1">
      <alignment horizontal="center" vertical="top"/>
    </xf>
    <xf numFmtId="185" fontId="12" fillId="0" borderId="14" xfId="61" applyNumberFormat="1" applyFont="1" applyFill="1" applyBorder="1" applyAlignment="1">
      <alignment horizontal="center" vertical="top"/>
    </xf>
    <xf numFmtId="185" fontId="12" fillId="0" borderId="12" xfId="61" applyNumberFormat="1" applyFont="1" applyFill="1" applyBorder="1" applyAlignment="1">
      <alignment horizontal="center" vertical="top"/>
    </xf>
    <xf numFmtId="185" fontId="10" fillId="34" borderId="11" xfId="61" applyNumberFormat="1" applyFont="1" applyFill="1" applyBorder="1" applyAlignment="1">
      <alignment horizontal="center" vertical="top"/>
    </xf>
    <xf numFmtId="185" fontId="14" fillId="34" borderId="11" xfId="61" applyNumberFormat="1" applyFont="1" applyFill="1" applyBorder="1" applyAlignment="1">
      <alignment horizontal="center" vertical="top"/>
    </xf>
    <xf numFmtId="185" fontId="14" fillId="34" borderId="14" xfId="61" applyNumberFormat="1" applyFont="1" applyFill="1" applyBorder="1" applyAlignment="1">
      <alignment horizontal="center" vertical="top"/>
    </xf>
    <xf numFmtId="185" fontId="14" fillId="34" borderId="12" xfId="61" applyNumberFormat="1" applyFont="1" applyFill="1" applyBorder="1" applyAlignment="1">
      <alignment horizontal="center" vertical="top"/>
    </xf>
    <xf numFmtId="185" fontId="10" fillId="0" borderId="11" xfId="61" applyNumberFormat="1" applyFont="1" applyFill="1" applyBorder="1" applyAlignment="1">
      <alignment horizontal="center" vertical="top"/>
    </xf>
    <xf numFmtId="185" fontId="9" fillId="0" borderId="14" xfId="61" applyNumberFormat="1" applyFont="1" applyFill="1" applyBorder="1" applyAlignment="1">
      <alignment horizontal="center" vertical="top"/>
    </xf>
    <xf numFmtId="185" fontId="10" fillId="0" borderId="14" xfId="61" applyNumberFormat="1" applyFont="1" applyFill="1" applyBorder="1" applyAlignment="1">
      <alignment horizontal="center" vertical="top"/>
    </xf>
    <xf numFmtId="185" fontId="9" fillId="0" borderId="12" xfId="61" applyNumberFormat="1" applyFont="1" applyFill="1" applyBorder="1" applyAlignment="1">
      <alignment horizontal="center" vertical="top"/>
    </xf>
    <xf numFmtId="185" fontId="9" fillId="0" borderId="11" xfId="61" applyNumberFormat="1" applyFont="1" applyBorder="1" applyAlignment="1">
      <alignment horizontal="center" vertical="top"/>
    </xf>
    <xf numFmtId="185" fontId="9" fillId="0" borderId="14" xfId="61" applyNumberFormat="1" applyFont="1" applyBorder="1" applyAlignment="1">
      <alignment horizontal="center" vertical="top"/>
    </xf>
    <xf numFmtId="185" fontId="9" fillId="0" borderId="12" xfId="61" applyNumberFormat="1" applyFont="1" applyBorder="1" applyAlignment="1">
      <alignment horizontal="center" vertical="top"/>
    </xf>
    <xf numFmtId="185" fontId="12" fillId="0" borderId="11" xfId="61" applyNumberFormat="1" applyFont="1" applyBorder="1" applyAlignment="1">
      <alignment horizontal="center" vertical="top"/>
    </xf>
    <xf numFmtId="185" fontId="12" fillId="0" borderId="14" xfId="61" applyNumberFormat="1" applyFont="1" applyBorder="1" applyAlignment="1">
      <alignment horizontal="center" vertical="top"/>
    </xf>
    <xf numFmtId="185" fontId="12" fillId="0" borderId="12" xfId="61" applyNumberFormat="1" applyFont="1" applyBorder="1" applyAlignment="1">
      <alignment horizontal="center" vertical="top"/>
    </xf>
    <xf numFmtId="185" fontId="12" fillId="0" borderId="16" xfId="61" applyNumberFormat="1" applyFont="1" applyBorder="1" applyAlignment="1">
      <alignment horizontal="center" vertical="top"/>
    </xf>
    <xf numFmtId="185" fontId="10" fillId="34" borderId="11" xfId="0" applyNumberFormat="1" applyFont="1" applyFill="1" applyBorder="1" applyAlignment="1">
      <alignment horizontal="center" vertical="top" wrapText="1"/>
    </xf>
    <xf numFmtId="185" fontId="10" fillId="0" borderId="11" xfId="61" applyNumberFormat="1" applyFont="1" applyBorder="1" applyAlignment="1">
      <alignment horizontal="center" vertical="top"/>
    </xf>
    <xf numFmtId="185" fontId="9" fillId="0" borderId="16" xfId="61" applyNumberFormat="1" applyFont="1" applyBorder="1" applyAlignment="1">
      <alignment horizontal="center" vertical="top"/>
    </xf>
    <xf numFmtId="186" fontId="10" fillId="34" borderId="11" xfId="0" applyNumberFormat="1" applyFont="1" applyFill="1" applyBorder="1" applyAlignment="1">
      <alignment horizontal="center" vertical="top" wrapText="1"/>
    </xf>
    <xf numFmtId="185" fontId="11" fillId="34" borderId="11" xfId="0" applyNumberFormat="1" applyFont="1" applyFill="1" applyBorder="1" applyAlignment="1">
      <alignment horizontal="center" vertical="top" wrapText="1"/>
    </xf>
    <xf numFmtId="185" fontId="9" fillId="0" borderId="11" xfId="0" applyNumberFormat="1" applyFont="1" applyFill="1" applyBorder="1" applyAlignment="1">
      <alignment horizontal="center" vertical="top" wrapText="1"/>
    </xf>
    <xf numFmtId="185" fontId="9" fillId="0" borderId="11" xfId="61" applyNumberFormat="1" applyFont="1" applyFill="1" applyBorder="1" applyAlignment="1">
      <alignment horizontal="center" vertical="top" wrapText="1"/>
    </xf>
    <xf numFmtId="185" fontId="10" fillId="0" borderId="11" xfId="0" applyNumberFormat="1" applyFont="1" applyFill="1" applyBorder="1" applyAlignment="1">
      <alignment horizontal="center" vertical="top"/>
    </xf>
    <xf numFmtId="0" fontId="20" fillId="35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top" wrapText="1"/>
    </xf>
    <xf numFmtId="186" fontId="10" fillId="34" borderId="11" xfId="0" applyNumberFormat="1" applyFont="1" applyFill="1" applyBorder="1" applyAlignment="1">
      <alignment vertical="top" wrapText="1"/>
    </xf>
    <xf numFmtId="185" fontId="9" fillId="0" borderId="16" xfId="61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center" wrapText="1"/>
    </xf>
    <xf numFmtId="185" fontId="9" fillId="34" borderId="14" xfId="61" applyNumberFormat="1" applyFont="1" applyFill="1" applyBorder="1" applyAlignment="1">
      <alignment horizontal="right" vertical="top"/>
    </xf>
    <xf numFmtId="185" fontId="9" fillId="34" borderId="12" xfId="61" applyNumberFormat="1" applyFont="1" applyFill="1" applyBorder="1" applyAlignment="1">
      <alignment horizontal="right" vertical="top"/>
    </xf>
    <xf numFmtId="185" fontId="10" fillId="35" borderId="11" xfId="0" applyNumberFormat="1" applyFont="1" applyFill="1" applyBorder="1" applyAlignment="1">
      <alignment vertical="top" wrapText="1"/>
    </xf>
    <xf numFmtId="49" fontId="10" fillId="35" borderId="22" xfId="0" applyNumberFormat="1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14" fontId="5" fillId="0" borderId="11" xfId="0" applyNumberFormat="1" applyFont="1" applyFill="1" applyBorder="1" applyAlignment="1">
      <alignment horizontal="center" vertical="top"/>
    </xf>
    <xf numFmtId="185" fontId="5" fillId="0" borderId="11" xfId="61" applyNumberFormat="1" applyFont="1" applyBorder="1" applyAlignment="1">
      <alignment horizontal="right" vertical="top"/>
    </xf>
    <xf numFmtId="3" fontId="5" fillId="0" borderId="11" xfId="61" applyNumberFormat="1" applyFont="1" applyBorder="1" applyAlignment="1">
      <alignment horizontal="right" vertical="top"/>
    </xf>
    <xf numFmtId="185" fontId="10" fillId="0" borderId="11" xfId="0" applyNumberFormat="1" applyFont="1" applyFill="1" applyBorder="1" applyAlignment="1">
      <alignment horizontal="center" vertical="top" wrapText="1"/>
    </xf>
    <xf numFmtId="185" fontId="9" fillId="0" borderId="16" xfId="61" applyNumberFormat="1" applyFont="1" applyFill="1" applyBorder="1" applyAlignment="1">
      <alignment horizontal="center" vertical="top"/>
    </xf>
    <xf numFmtId="185" fontId="9" fillId="34" borderId="14" xfId="61" applyNumberFormat="1" applyFont="1" applyFill="1" applyBorder="1" applyAlignment="1">
      <alignment horizontal="center" vertical="top"/>
    </xf>
    <xf numFmtId="185" fontId="9" fillId="34" borderId="12" xfId="61" applyNumberFormat="1" applyFont="1" applyFill="1" applyBorder="1" applyAlignment="1">
      <alignment horizontal="center" vertical="top"/>
    </xf>
    <xf numFmtId="185" fontId="10" fillId="34" borderId="14" xfId="61" applyNumberFormat="1" applyFont="1" applyFill="1" applyBorder="1" applyAlignment="1">
      <alignment horizontal="center" vertical="top"/>
    </xf>
    <xf numFmtId="185" fontId="10" fillId="34" borderId="12" xfId="61" applyNumberFormat="1" applyFont="1" applyFill="1" applyBorder="1" applyAlignment="1">
      <alignment horizontal="center" vertical="top"/>
    </xf>
    <xf numFmtId="3" fontId="9" fillId="35" borderId="11" xfId="61" applyNumberFormat="1" applyFont="1" applyFill="1" applyBorder="1" applyAlignment="1">
      <alignment horizontal="center" vertical="center"/>
    </xf>
    <xf numFmtId="185" fontId="9" fillId="35" borderId="11" xfId="61" applyNumberFormat="1" applyFont="1" applyFill="1" applyBorder="1" applyAlignment="1">
      <alignment horizontal="center" vertical="center"/>
    </xf>
    <xf numFmtId="185" fontId="9" fillId="35" borderId="14" xfId="61" applyNumberFormat="1" applyFont="1" applyFill="1" applyBorder="1" applyAlignment="1">
      <alignment horizontal="center" vertical="center"/>
    </xf>
    <xf numFmtId="185" fontId="9" fillId="35" borderId="12" xfId="61" applyNumberFormat="1" applyFont="1" applyFill="1" applyBorder="1" applyAlignment="1">
      <alignment horizontal="center" vertical="center"/>
    </xf>
    <xf numFmtId="3" fontId="9" fillId="0" borderId="11" xfId="61" applyNumberFormat="1" applyFont="1" applyBorder="1" applyAlignment="1">
      <alignment horizontal="center" vertical="top"/>
    </xf>
    <xf numFmtId="185" fontId="10" fillId="35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14" fontId="15" fillId="0" borderId="2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14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14" fontId="15" fillId="0" borderId="11" xfId="0" applyNumberFormat="1" applyFont="1" applyFill="1" applyBorder="1" applyAlignment="1">
      <alignment horizontal="left" vertical="top"/>
    </xf>
    <xf numFmtId="14" fontId="21" fillId="0" borderId="11" xfId="0" applyNumberFormat="1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/>
    </xf>
    <xf numFmtId="14" fontId="9" fillId="34" borderId="11" xfId="0" applyNumberFormat="1" applyFont="1" applyFill="1" applyBorder="1" applyAlignment="1">
      <alignment horizontal="center" vertical="top"/>
    </xf>
    <xf numFmtId="14" fontId="9" fillId="34" borderId="11" xfId="0" applyNumberFormat="1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9" fillId="34" borderId="11" xfId="0" applyFont="1" applyFill="1" applyBorder="1" applyAlignment="1">
      <alignment horizontal="center" vertical="top" wrapText="1"/>
    </xf>
    <xf numFmtId="0" fontId="11" fillId="38" borderId="13" xfId="0" applyNumberFormat="1" applyFont="1" applyFill="1" applyBorder="1" applyAlignment="1">
      <alignment horizontal="left" vertical="top"/>
    </xf>
    <xf numFmtId="0" fontId="10" fillId="38" borderId="11" xfId="0" applyNumberFormat="1" applyFont="1" applyFill="1" applyBorder="1" applyAlignment="1">
      <alignment horizontal="left" vertical="top" wrapText="1"/>
    </xf>
    <xf numFmtId="0" fontId="10" fillId="38" borderId="11" xfId="0" applyNumberFormat="1" applyFont="1" applyFill="1" applyBorder="1" applyAlignment="1">
      <alignment horizontal="center" vertical="top" wrapText="1"/>
    </xf>
    <xf numFmtId="0" fontId="9" fillId="38" borderId="11" xfId="0" applyNumberFormat="1" applyFont="1" applyFill="1" applyBorder="1" applyAlignment="1">
      <alignment horizontal="left" vertical="top" wrapText="1"/>
    </xf>
    <xf numFmtId="0" fontId="9" fillId="38" borderId="11" xfId="0" applyNumberFormat="1" applyFont="1" applyFill="1" applyBorder="1" applyAlignment="1">
      <alignment horizontal="center" vertical="top" wrapText="1"/>
    </xf>
    <xf numFmtId="0" fontId="9" fillId="38" borderId="11" xfId="0" applyFont="1" applyFill="1" applyBorder="1" applyAlignment="1">
      <alignment horizontal="center" vertical="top" wrapText="1"/>
    </xf>
    <xf numFmtId="14" fontId="9" fillId="38" borderId="11" xfId="0" applyNumberFormat="1" applyFont="1" applyFill="1" applyBorder="1" applyAlignment="1">
      <alignment horizontal="center" vertical="top" wrapText="1"/>
    </xf>
    <xf numFmtId="0" fontId="10" fillId="38" borderId="11" xfId="0" applyFont="1" applyFill="1" applyBorder="1" applyAlignment="1">
      <alignment horizontal="center" vertical="top" wrapText="1"/>
    </xf>
    <xf numFmtId="14" fontId="10" fillId="38" borderId="11" xfId="0" applyNumberFormat="1" applyFont="1" applyFill="1" applyBorder="1" applyAlignment="1">
      <alignment horizontal="center" vertical="top" wrapText="1"/>
    </xf>
    <xf numFmtId="14" fontId="9" fillId="0" borderId="11" xfId="0" applyNumberFormat="1" applyFont="1" applyBorder="1" applyAlignment="1">
      <alignment horizontal="center" vertical="top"/>
    </xf>
    <xf numFmtId="3" fontId="9" fillId="0" borderId="11" xfId="61" applyNumberFormat="1" applyFont="1" applyFill="1" applyBorder="1" applyAlignment="1">
      <alignment horizontal="right" vertical="top"/>
    </xf>
    <xf numFmtId="3" fontId="9" fillId="0" borderId="14" xfId="61" applyNumberFormat="1" applyFont="1" applyFill="1" applyBorder="1" applyAlignment="1">
      <alignment horizontal="right" vertical="top"/>
    </xf>
    <xf numFmtId="3" fontId="9" fillId="0" borderId="12" xfId="61" applyNumberFormat="1" applyFont="1" applyFill="1" applyBorder="1" applyAlignment="1">
      <alignment horizontal="right" vertical="top"/>
    </xf>
    <xf numFmtId="185" fontId="9" fillId="38" borderId="11" xfId="61" applyNumberFormat="1" applyFont="1" applyFill="1" applyBorder="1" applyAlignment="1">
      <alignment horizontal="center" vertical="top"/>
    </xf>
    <xf numFmtId="185" fontId="9" fillId="38" borderId="14" xfId="61" applyNumberFormat="1" applyFont="1" applyFill="1" applyBorder="1" applyAlignment="1">
      <alignment horizontal="center" vertical="top"/>
    </xf>
    <xf numFmtId="185" fontId="9" fillId="38" borderId="12" xfId="61" applyNumberFormat="1" applyFont="1" applyFill="1" applyBorder="1" applyAlignment="1">
      <alignment horizontal="center" vertical="top"/>
    </xf>
    <xf numFmtId="185" fontId="10" fillId="38" borderId="11" xfId="61" applyNumberFormat="1" applyFont="1" applyFill="1" applyBorder="1" applyAlignment="1">
      <alignment horizontal="center" vertical="top"/>
    </xf>
    <xf numFmtId="185" fontId="10" fillId="38" borderId="14" xfId="61" applyNumberFormat="1" applyFont="1" applyFill="1" applyBorder="1" applyAlignment="1">
      <alignment horizontal="center" vertical="top"/>
    </xf>
    <xf numFmtId="185" fontId="10" fillId="38" borderId="12" xfId="61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14" fontId="15" fillId="0" borderId="23" xfId="0" applyNumberFormat="1" applyFont="1" applyFill="1" applyBorder="1" applyAlignment="1">
      <alignment vertical="top"/>
    </xf>
    <xf numFmtId="14" fontId="15" fillId="0" borderId="21" xfId="0" applyNumberFormat="1" applyFont="1" applyFill="1" applyBorder="1" applyAlignment="1">
      <alignment vertical="top" wrapText="1"/>
    </xf>
    <xf numFmtId="14" fontId="15" fillId="36" borderId="11" xfId="0" applyNumberFormat="1" applyFont="1" applyFill="1" applyBorder="1" applyAlignment="1">
      <alignment horizontal="left" vertical="top" wrapText="1"/>
    </xf>
    <xf numFmtId="0" fontId="9" fillId="36" borderId="11" xfId="0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/>
    </xf>
    <xf numFmtId="14" fontId="10" fillId="0" borderId="11" xfId="0" applyNumberFormat="1" applyFont="1" applyFill="1" applyBorder="1" applyAlignment="1">
      <alignment horizontal="center" vertical="top" wrapText="1"/>
    </xf>
    <xf numFmtId="185" fontId="10" fillId="0" borderId="11" xfId="61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85" fontId="9" fillId="0" borderId="11" xfId="61" applyNumberFormat="1" applyFont="1" applyBorder="1" applyAlignment="1">
      <alignment horizontal="right" vertical="center"/>
    </xf>
    <xf numFmtId="49" fontId="10" fillId="36" borderId="11" xfId="0" applyNumberFormat="1" applyFont="1" applyFill="1" applyBorder="1" applyAlignment="1">
      <alignment horizontal="left" vertical="top"/>
    </xf>
    <xf numFmtId="14" fontId="15" fillId="0" borderId="11" xfId="0" applyNumberFormat="1" applyFont="1" applyBorder="1" applyAlignment="1">
      <alignment horizontal="left" vertical="top" wrapText="1"/>
    </xf>
    <xf numFmtId="14" fontId="15" fillId="0" borderId="23" xfId="0" applyNumberFormat="1" applyFont="1" applyFill="1" applyBorder="1" applyAlignment="1">
      <alignment vertical="top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1" xfId="0" applyFont="1" applyFill="1" applyBorder="1" applyAlignment="1">
      <alignment horizontal="left" vertical="top" wrapText="1"/>
    </xf>
    <xf numFmtId="0" fontId="14" fillId="36" borderId="11" xfId="0" applyFont="1" applyFill="1" applyBorder="1" applyAlignment="1">
      <alignment horizontal="center" vertical="top"/>
    </xf>
    <xf numFmtId="0" fontId="14" fillId="36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14" fontId="9" fillId="0" borderId="11" xfId="0" applyNumberFormat="1" applyFont="1" applyFill="1" applyBorder="1" applyAlignment="1">
      <alignment vertical="top" wrapText="1"/>
    </xf>
    <xf numFmtId="185" fontId="12" fillId="0" borderId="11" xfId="61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1" fillId="39" borderId="11" xfId="0" applyNumberFormat="1" applyFont="1" applyFill="1" applyBorder="1" applyAlignment="1">
      <alignment horizontal="left" vertical="top"/>
    </xf>
    <xf numFmtId="0" fontId="10" fillId="39" borderId="11" xfId="0" applyNumberFormat="1" applyFont="1" applyFill="1" applyBorder="1" applyAlignment="1">
      <alignment horizontal="left" vertical="top" wrapText="1"/>
    </xf>
    <xf numFmtId="0" fontId="10" fillId="39" borderId="11" xfId="0" applyNumberFormat="1" applyFont="1" applyFill="1" applyBorder="1" applyAlignment="1">
      <alignment horizontal="center" vertical="top" wrapText="1"/>
    </xf>
    <xf numFmtId="0" fontId="9" fillId="39" borderId="11" xfId="0" applyNumberFormat="1" applyFont="1" applyFill="1" applyBorder="1" applyAlignment="1">
      <alignment horizontal="left" vertical="top" wrapText="1"/>
    </xf>
    <xf numFmtId="0" fontId="9" fillId="39" borderId="11" xfId="0" applyNumberFormat="1" applyFont="1" applyFill="1" applyBorder="1" applyAlignment="1">
      <alignment horizontal="center" vertical="top" wrapText="1"/>
    </xf>
    <xf numFmtId="0" fontId="12" fillId="39" borderId="11" xfId="0" applyFont="1" applyFill="1" applyBorder="1" applyAlignment="1">
      <alignment horizontal="center" vertical="top"/>
    </xf>
    <xf numFmtId="14" fontId="12" fillId="39" borderId="11" xfId="0" applyNumberFormat="1" applyFont="1" applyFill="1" applyBorder="1" applyAlignment="1">
      <alignment horizontal="center" vertical="top"/>
    </xf>
    <xf numFmtId="14" fontId="12" fillId="39" borderId="11" xfId="0" applyNumberFormat="1" applyFont="1" applyFill="1" applyBorder="1" applyAlignment="1">
      <alignment horizontal="center" vertical="top" wrapText="1"/>
    </xf>
    <xf numFmtId="185" fontId="12" fillId="39" borderId="11" xfId="61" applyNumberFormat="1" applyFont="1" applyFill="1" applyBorder="1" applyAlignment="1">
      <alignment horizontal="right" vertical="top"/>
    </xf>
    <xf numFmtId="185" fontId="10" fillId="39" borderId="11" xfId="61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/>
    </xf>
    <xf numFmtId="186" fontId="12" fillId="0" borderId="11" xfId="61" applyNumberFormat="1" applyFont="1" applyFill="1" applyBorder="1" applyAlignment="1">
      <alignment horizontal="right" vertical="top"/>
    </xf>
    <xf numFmtId="0" fontId="14" fillId="39" borderId="11" xfId="0" applyFont="1" applyFill="1" applyBorder="1" applyAlignment="1">
      <alignment horizontal="center" vertical="top"/>
    </xf>
    <xf numFmtId="14" fontId="14" fillId="39" borderId="11" xfId="0" applyNumberFormat="1" applyFont="1" applyFill="1" applyBorder="1" applyAlignment="1">
      <alignment horizontal="center" vertical="top"/>
    </xf>
    <xf numFmtId="14" fontId="14" fillId="39" borderId="11" xfId="0" applyNumberFormat="1" applyFont="1" applyFill="1" applyBorder="1" applyAlignment="1">
      <alignment horizontal="center" vertical="top" wrapText="1"/>
    </xf>
    <xf numFmtId="185" fontId="14" fillId="39" borderId="11" xfId="61" applyNumberFormat="1" applyFont="1" applyFill="1" applyBorder="1" applyAlignment="1">
      <alignment horizontal="right" vertical="top"/>
    </xf>
    <xf numFmtId="49" fontId="10" fillId="40" borderId="11" xfId="0" applyNumberFormat="1" applyFont="1" applyFill="1" applyBorder="1" applyAlignment="1">
      <alignment horizontal="left" vertical="center"/>
    </xf>
    <xf numFmtId="0" fontId="20" fillId="41" borderId="11" xfId="0" applyFont="1" applyFill="1" applyBorder="1" applyAlignment="1">
      <alignment vertical="top" wrapText="1"/>
    </xf>
    <xf numFmtId="0" fontId="19" fillId="41" borderId="11" xfId="0" applyFont="1" applyFill="1" applyBorder="1" applyAlignment="1">
      <alignment vertical="top" wrapText="1"/>
    </xf>
    <xf numFmtId="185" fontId="19" fillId="41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14" fontId="18" fillId="0" borderId="11" xfId="0" applyNumberFormat="1" applyFont="1" applyFill="1" applyBorder="1" applyAlignment="1">
      <alignment horizontal="center" vertical="top"/>
    </xf>
    <xf numFmtId="185" fontId="14" fillId="0" borderId="11" xfId="61" applyNumberFormat="1" applyFont="1" applyBorder="1" applyAlignment="1">
      <alignment horizontal="center" vertical="center"/>
    </xf>
    <xf numFmtId="185" fontId="12" fillId="0" borderId="11" xfId="61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left" vertical="top"/>
    </xf>
    <xf numFmtId="0" fontId="14" fillId="36" borderId="11" xfId="0" applyFont="1" applyFill="1" applyBorder="1" applyAlignment="1">
      <alignment horizontal="left" vertical="top" wrapText="1"/>
    </xf>
    <xf numFmtId="14" fontId="10" fillId="0" borderId="11" xfId="0" applyNumberFormat="1" applyFont="1" applyFill="1" applyBorder="1" applyAlignment="1">
      <alignment horizontal="left" vertical="top" wrapText="1"/>
    </xf>
    <xf numFmtId="14" fontId="15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center" wrapText="1"/>
    </xf>
    <xf numFmtId="185" fontId="11" fillId="34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top"/>
    </xf>
    <xf numFmtId="0" fontId="10" fillId="0" borderId="11" xfId="0" applyNumberFormat="1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top"/>
    </xf>
    <xf numFmtId="14" fontId="14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wrapText="1"/>
    </xf>
    <xf numFmtId="16" fontId="9" fillId="0" borderId="11" xfId="0" applyNumberFormat="1" applyFont="1" applyFill="1" applyBorder="1" applyAlignment="1">
      <alignment horizontal="left" vertical="top"/>
    </xf>
    <xf numFmtId="0" fontId="9" fillId="39" borderId="11" xfId="0" applyFont="1" applyFill="1" applyBorder="1" applyAlignment="1">
      <alignment horizontal="left" vertical="top" wrapText="1"/>
    </xf>
    <xf numFmtId="14" fontId="9" fillId="39" borderId="11" xfId="0" applyNumberFormat="1" applyFont="1" applyFill="1" applyBorder="1" applyAlignment="1">
      <alignment horizontal="left" vertical="top" wrapText="1"/>
    </xf>
    <xf numFmtId="185" fontId="14" fillId="39" borderId="11" xfId="61" applyNumberFormat="1" applyFont="1" applyFill="1" applyBorder="1" applyAlignment="1">
      <alignment horizontal="center" vertical="center"/>
    </xf>
    <xf numFmtId="185" fontId="12" fillId="34" borderId="11" xfId="61" applyNumberFormat="1" applyFont="1" applyFill="1" applyBorder="1" applyAlignment="1">
      <alignment horizontal="center" vertical="center"/>
    </xf>
    <xf numFmtId="3" fontId="9" fillId="0" borderId="11" xfId="61" applyNumberFormat="1" applyFont="1" applyBorder="1" applyAlignment="1">
      <alignment horizontal="center" vertical="center"/>
    </xf>
    <xf numFmtId="185" fontId="13" fillId="0" borderId="11" xfId="61" applyNumberFormat="1" applyFont="1" applyBorder="1" applyAlignment="1">
      <alignment horizontal="center" vertical="center"/>
    </xf>
    <xf numFmtId="185" fontId="13" fillId="0" borderId="11" xfId="61" applyNumberFormat="1" applyFont="1" applyFill="1" applyBorder="1" applyAlignment="1">
      <alignment horizontal="center" vertical="center"/>
    </xf>
    <xf numFmtId="186" fontId="13" fillId="0" borderId="11" xfId="61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186" fontId="13" fillId="0" borderId="14" xfId="61" applyNumberFormat="1" applyFont="1" applyFill="1" applyBorder="1" applyAlignment="1">
      <alignment horizontal="center" vertical="center"/>
    </xf>
    <xf numFmtId="186" fontId="10" fillId="0" borderId="14" xfId="61" applyNumberFormat="1" applyFont="1" applyFill="1" applyBorder="1" applyAlignment="1">
      <alignment horizontal="center" vertical="center"/>
    </xf>
    <xf numFmtId="186" fontId="9" fillId="0" borderId="12" xfId="61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top" wrapText="1"/>
    </xf>
    <xf numFmtId="14" fontId="9" fillId="35" borderId="11" xfId="0" applyNumberFormat="1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14" fontId="9" fillId="34" borderId="11" xfId="0" applyNumberFormat="1" applyFont="1" applyFill="1" applyBorder="1" applyAlignment="1">
      <alignment horizontal="left" vertical="top" wrapText="1"/>
    </xf>
    <xf numFmtId="3" fontId="10" fillId="34" borderId="11" xfId="61" applyNumberFormat="1" applyFont="1" applyFill="1" applyBorder="1" applyAlignment="1">
      <alignment horizontal="center" vertical="center"/>
    </xf>
    <xf numFmtId="49" fontId="10" fillId="39" borderId="11" xfId="0" applyNumberFormat="1" applyFont="1" applyFill="1" applyBorder="1" applyAlignment="1">
      <alignment horizontal="left" vertical="top"/>
    </xf>
    <xf numFmtId="3" fontId="10" fillId="39" borderId="11" xfId="61" applyNumberFormat="1" applyFont="1" applyFill="1" applyBorder="1" applyAlignment="1">
      <alignment horizontal="right" vertical="top"/>
    </xf>
    <xf numFmtId="3" fontId="10" fillId="39" borderId="11" xfId="61" applyNumberFormat="1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top"/>
    </xf>
    <xf numFmtId="14" fontId="10" fillId="39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/>
    </xf>
    <xf numFmtId="186" fontId="11" fillId="34" borderId="11" xfId="0" applyNumberFormat="1" applyFont="1" applyFill="1" applyBorder="1" applyAlignment="1">
      <alignment horizontal="center" vertical="top" wrapText="1"/>
    </xf>
    <xf numFmtId="185" fontId="9" fillId="39" borderId="11" xfId="61" applyNumberFormat="1" applyFont="1" applyFill="1" applyBorder="1" applyAlignment="1">
      <alignment horizontal="right" vertical="top"/>
    </xf>
    <xf numFmtId="185" fontId="9" fillId="39" borderId="11" xfId="61" applyNumberFormat="1" applyFont="1" applyFill="1" applyBorder="1" applyAlignment="1">
      <alignment horizontal="center" vertical="center"/>
    </xf>
    <xf numFmtId="185" fontId="10" fillId="0" borderId="14" xfId="61" applyNumberFormat="1" applyFont="1" applyBorder="1" applyAlignment="1">
      <alignment horizontal="center" vertical="top"/>
    </xf>
    <xf numFmtId="185" fontId="13" fillId="0" borderId="11" xfId="61" applyNumberFormat="1" applyFont="1" applyFill="1" applyBorder="1" applyAlignment="1">
      <alignment horizontal="center" vertical="top"/>
    </xf>
    <xf numFmtId="185" fontId="11" fillId="0" borderId="11" xfId="61" applyNumberFormat="1" applyFont="1" applyFill="1" applyBorder="1" applyAlignment="1">
      <alignment horizontal="center" vertical="top"/>
    </xf>
    <xf numFmtId="185" fontId="13" fillId="0" borderId="14" xfId="61" applyNumberFormat="1" applyFont="1" applyFill="1" applyBorder="1" applyAlignment="1">
      <alignment horizontal="center" vertical="top"/>
    </xf>
    <xf numFmtId="185" fontId="11" fillId="0" borderId="14" xfId="61" applyNumberFormat="1" applyFont="1" applyFill="1" applyBorder="1" applyAlignment="1">
      <alignment horizontal="center" vertical="top"/>
    </xf>
    <xf numFmtId="185" fontId="13" fillId="0" borderId="12" xfId="61" applyNumberFormat="1" applyFont="1" applyBorder="1" applyAlignment="1">
      <alignment horizontal="center" vertical="top"/>
    </xf>
    <xf numFmtId="185" fontId="13" fillId="0" borderId="11" xfId="61" applyNumberFormat="1" applyFont="1" applyBorder="1" applyAlignment="1">
      <alignment horizontal="center" vertical="top"/>
    </xf>
    <xf numFmtId="49" fontId="5" fillId="42" borderId="14" xfId="0" applyNumberFormat="1" applyFont="1" applyFill="1" applyBorder="1" applyAlignment="1">
      <alignment vertical="top" wrapText="1"/>
    </xf>
    <xf numFmtId="185" fontId="10" fillId="42" borderId="11" xfId="61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center" vertical="top" wrapText="1"/>
    </xf>
    <xf numFmtId="0" fontId="10" fillId="35" borderId="11" xfId="0" applyNumberFormat="1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14" fontId="15" fillId="0" borderId="23" xfId="0" applyNumberFormat="1" applyFont="1" applyFill="1" applyBorder="1" applyAlignment="1">
      <alignment horizontal="center" vertical="top" wrapText="1"/>
    </xf>
    <xf numFmtId="14" fontId="15" fillId="0" borderId="21" xfId="0" applyNumberFormat="1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7" fillId="0" borderId="23" xfId="0" applyNumberFormat="1" applyFont="1" applyFill="1" applyBorder="1" applyAlignment="1">
      <alignment horizontal="center" vertical="top" wrapText="1"/>
    </xf>
    <xf numFmtId="0" fontId="17" fillId="0" borderId="2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0" fontId="10" fillId="34" borderId="11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4" fontId="15" fillId="0" borderId="11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1" fillId="34" borderId="11" xfId="0" applyNumberFormat="1" applyFont="1" applyFill="1" applyBorder="1" applyAlignment="1">
      <alignment horizontal="left" vertical="top" wrapText="1"/>
    </xf>
    <xf numFmtId="0" fontId="10" fillId="35" borderId="11" xfId="0" applyNumberFormat="1" applyFont="1" applyFill="1" applyBorder="1" applyAlignment="1">
      <alignment horizontal="left" vertical="center" wrapText="1"/>
    </xf>
    <xf numFmtId="0" fontId="10" fillId="40" borderId="11" xfId="0" applyNumberFormat="1" applyFont="1" applyFill="1" applyBorder="1" applyAlignment="1">
      <alignment horizontal="left" vertical="center" wrapText="1"/>
    </xf>
    <xf numFmtId="0" fontId="6" fillId="37" borderId="14" xfId="0" applyNumberFormat="1" applyFont="1" applyFill="1" applyBorder="1" applyAlignment="1">
      <alignment horizontal="left" vertical="top" wrapText="1"/>
    </xf>
    <xf numFmtId="0" fontId="6" fillId="37" borderId="25" xfId="0" applyNumberFormat="1" applyFont="1" applyFill="1" applyBorder="1" applyAlignment="1">
      <alignment horizontal="left" vertical="top" wrapText="1"/>
    </xf>
    <xf numFmtId="0" fontId="6" fillId="37" borderId="26" xfId="0" applyNumberFormat="1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left" vertical="top" wrapText="1"/>
    </xf>
    <xf numFmtId="14" fontId="15" fillId="0" borderId="23" xfId="0" applyNumberFormat="1" applyFont="1" applyBorder="1" applyAlignment="1">
      <alignment horizontal="left" vertical="top" wrapText="1"/>
    </xf>
    <xf numFmtId="14" fontId="15" fillId="0" borderId="27" xfId="0" applyNumberFormat="1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horizontal="left" vertical="top" wrapText="1"/>
    </xf>
    <xf numFmtId="0" fontId="10" fillId="0" borderId="25" xfId="0" applyNumberFormat="1" applyFont="1" applyBorder="1" applyAlignment="1">
      <alignment horizontal="left" vertical="top" wrapText="1"/>
    </xf>
    <xf numFmtId="0" fontId="10" fillId="0" borderId="26" xfId="0" applyNumberFormat="1" applyFont="1" applyBorder="1" applyAlignment="1">
      <alignment horizontal="left" vertical="top" wrapText="1"/>
    </xf>
    <xf numFmtId="0" fontId="11" fillId="34" borderId="15" xfId="0" applyNumberFormat="1" applyFont="1" applyFill="1" applyBorder="1" applyAlignment="1">
      <alignment horizontal="left" vertical="top" wrapText="1"/>
    </xf>
    <xf numFmtId="0" fontId="11" fillId="34" borderId="25" xfId="0" applyNumberFormat="1" applyFont="1" applyFill="1" applyBorder="1" applyAlignment="1">
      <alignment horizontal="left" vertical="top" wrapText="1"/>
    </xf>
    <xf numFmtId="0" fontId="11" fillId="34" borderId="16" xfId="0" applyNumberFormat="1" applyFont="1" applyFill="1" applyBorder="1" applyAlignment="1">
      <alignment horizontal="left" vertical="top" wrapText="1"/>
    </xf>
    <xf numFmtId="0" fontId="11" fillId="34" borderId="14" xfId="0" applyNumberFormat="1" applyFont="1" applyFill="1" applyBorder="1" applyAlignment="1">
      <alignment horizontal="left" vertical="top" wrapText="1"/>
    </xf>
    <xf numFmtId="0" fontId="11" fillId="34" borderId="26" xfId="0" applyNumberFormat="1" applyFont="1" applyFill="1" applyBorder="1" applyAlignment="1">
      <alignment horizontal="left" vertical="top" wrapText="1"/>
    </xf>
    <xf numFmtId="0" fontId="10" fillId="35" borderId="14" xfId="0" applyNumberFormat="1" applyFont="1" applyFill="1" applyBorder="1" applyAlignment="1">
      <alignment horizontal="left" vertical="center" wrapText="1"/>
    </xf>
    <xf numFmtId="0" fontId="10" fillId="35" borderId="25" xfId="0" applyNumberFormat="1" applyFont="1" applyFill="1" applyBorder="1" applyAlignment="1">
      <alignment horizontal="left" vertical="center" wrapText="1"/>
    </xf>
    <xf numFmtId="0" fontId="10" fillId="35" borderId="16" xfId="0" applyNumberFormat="1" applyFont="1" applyFill="1" applyBorder="1" applyAlignment="1">
      <alignment horizontal="left" vertical="center" wrapText="1"/>
    </xf>
    <xf numFmtId="0" fontId="10" fillId="35" borderId="28" xfId="0" applyNumberFormat="1" applyFont="1" applyFill="1" applyBorder="1" applyAlignment="1">
      <alignment horizontal="left" vertical="center" wrapText="1"/>
    </xf>
    <xf numFmtId="0" fontId="10" fillId="35" borderId="29" xfId="0" applyNumberFormat="1" applyFont="1" applyFill="1" applyBorder="1" applyAlignment="1">
      <alignment horizontal="left" vertical="center" wrapText="1"/>
    </xf>
    <xf numFmtId="0" fontId="10" fillId="35" borderId="3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top" wrapText="1"/>
    </xf>
    <xf numFmtId="0" fontId="10" fillId="34" borderId="25" xfId="0" applyNumberFormat="1" applyFont="1" applyFill="1" applyBorder="1" applyAlignment="1">
      <alignment horizontal="left" vertical="top" wrapText="1"/>
    </xf>
    <xf numFmtId="0" fontId="10" fillId="34" borderId="16" xfId="0" applyNumberFormat="1" applyFont="1" applyFill="1" applyBorder="1" applyAlignment="1">
      <alignment horizontal="left" vertical="top" wrapText="1"/>
    </xf>
    <xf numFmtId="0" fontId="15" fillId="0" borderId="23" xfId="0" applyNumberFormat="1" applyFont="1" applyFill="1" applyBorder="1" applyAlignment="1">
      <alignment horizontal="left" vertical="top" wrapText="1"/>
    </xf>
    <xf numFmtId="0" fontId="15" fillId="0" borderId="21" xfId="0" applyNumberFormat="1" applyFont="1" applyFill="1" applyBorder="1" applyAlignment="1">
      <alignment horizontal="left" vertical="top" wrapText="1"/>
    </xf>
    <xf numFmtId="14" fontId="15" fillId="0" borderId="23" xfId="0" applyNumberFormat="1" applyFont="1" applyFill="1" applyBorder="1" applyAlignment="1">
      <alignment horizontal="center" vertical="top"/>
    </xf>
    <xf numFmtId="14" fontId="15" fillId="0" borderId="21" xfId="0" applyNumberFormat="1" applyFont="1" applyFill="1" applyBorder="1" applyAlignment="1">
      <alignment horizontal="center" vertical="top"/>
    </xf>
    <xf numFmtId="14" fontId="15" fillId="0" borderId="27" xfId="0" applyNumberFormat="1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14" fontId="15" fillId="0" borderId="23" xfId="0" applyNumberFormat="1" applyFont="1" applyFill="1" applyBorder="1" applyAlignment="1">
      <alignment horizontal="left" vertical="top" wrapText="1"/>
    </xf>
    <xf numFmtId="14" fontId="15" fillId="0" borderId="21" xfId="0" applyNumberFormat="1" applyFont="1" applyFill="1" applyBorder="1" applyAlignment="1">
      <alignment horizontal="left" vertical="top" wrapText="1"/>
    </xf>
    <xf numFmtId="0" fontId="11" fillId="34" borderId="15" xfId="0" applyNumberFormat="1" applyFont="1" applyFill="1" applyBorder="1" applyAlignment="1">
      <alignment horizontal="left" vertical="top"/>
    </xf>
    <xf numFmtId="0" fontId="11" fillId="34" borderId="25" xfId="0" applyNumberFormat="1" applyFont="1" applyFill="1" applyBorder="1" applyAlignment="1">
      <alignment horizontal="left" vertical="top"/>
    </xf>
    <xf numFmtId="0" fontId="11" fillId="34" borderId="26" xfId="0" applyNumberFormat="1" applyFont="1" applyFill="1" applyBorder="1" applyAlignment="1">
      <alignment horizontal="left" vertical="top"/>
    </xf>
    <xf numFmtId="14" fontId="15" fillId="0" borderId="27" xfId="0" applyNumberFormat="1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172" fontId="9" fillId="33" borderId="11" xfId="0" applyNumberFormat="1" applyFont="1" applyFill="1" applyBorder="1" applyAlignment="1">
      <alignment horizontal="center" vertical="center" wrapText="1"/>
    </xf>
    <xf numFmtId="3" fontId="9" fillId="33" borderId="11" xfId="61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5" fillId="33" borderId="11" xfId="61" applyNumberFormat="1" applyFont="1" applyFill="1" applyBorder="1" applyAlignment="1">
      <alignment horizontal="center" vertical="center" wrapText="1"/>
    </xf>
    <xf numFmtId="173" fontId="9" fillId="33" borderId="11" xfId="0" applyNumberFormat="1" applyFont="1" applyFill="1" applyBorder="1" applyAlignment="1">
      <alignment horizontal="center" vertical="top" wrapText="1"/>
    </xf>
    <xf numFmtId="173" fontId="9" fillId="33" borderId="11" xfId="0" applyNumberFormat="1" applyFont="1" applyFill="1" applyBorder="1" applyAlignment="1">
      <alignment horizontal="center" vertical="top"/>
    </xf>
    <xf numFmtId="0" fontId="6" fillId="42" borderId="14" xfId="0" applyNumberFormat="1" applyFont="1" applyFill="1" applyBorder="1" applyAlignment="1">
      <alignment horizontal="left" vertical="center" wrapText="1"/>
    </xf>
    <xf numFmtId="0" fontId="6" fillId="42" borderId="25" xfId="0" applyNumberFormat="1" applyFont="1" applyFill="1" applyBorder="1" applyAlignment="1">
      <alignment horizontal="left" vertical="center" wrapText="1"/>
    </xf>
    <xf numFmtId="0" fontId="6" fillId="42" borderId="26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left" vertical="top" wrapText="1"/>
    </xf>
    <xf numFmtId="0" fontId="5" fillId="0" borderId="24" xfId="0" applyNumberFormat="1" applyFont="1" applyBorder="1" applyAlignment="1">
      <alignment horizontal="center" vertical="top" wrapText="1"/>
    </xf>
    <xf numFmtId="14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0" fontId="15" fillId="36" borderId="23" xfId="0" applyFont="1" applyFill="1" applyBorder="1" applyAlignment="1">
      <alignment horizontal="left" vertical="top" wrapText="1"/>
    </xf>
    <xf numFmtId="0" fontId="15" fillId="36" borderId="27" xfId="0" applyFont="1" applyFill="1" applyBorder="1" applyAlignment="1">
      <alignment horizontal="left" vertical="top" wrapText="1"/>
    </xf>
    <xf numFmtId="0" fontId="15" fillId="36" borderId="21" xfId="0" applyFont="1" applyFill="1" applyBorder="1" applyAlignment="1">
      <alignment horizontal="left" vertical="top" wrapText="1"/>
    </xf>
    <xf numFmtId="14" fontId="15" fillId="36" borderId="23" xfId="0" applyNumberFormat="1" applyFont="1" applyFill="1" applyBorder="1" applyAlignment="1">
      <alignment horizontal="left" vertical="top" wrapText="1"/>
    </xf>
    <xf numFmtId="14" fontId="15" fillId="36" borderId="27" xfId="0" applyNumberFormat="1" applyFont="1" applyFill="1" applyBorder="1" applyAlignment="1">
      <alignment horizontal="left" vertical="top" wrapText="1"/>
    </xf>
    <xf numFmtId="14" fontId="15" fillId="36" borderId="21" xfId="0" applyNumberFormat="1" applyFont="1" applyFill="1" applyBorder="1" applyAlignment="1">
      <alignment horizontal="left" vertical="top" wrapText="1"/>
    </xf>
    <xf numFmtId="3" fontId="9" fillId="33" borderId="14" xfId="61" applyNumberFormat="1" applyFont="1" applyFill="1" applyBorder="1" applyAlignment="1">
      <alignment horizontal="center" vertical="center" wrapText="1"/>
    </xf>
    <xf numFmtId="3" fontId="9" fillId="33" borderId="25" xfId="61" applyNumberFormat="1" applyFont="1" applyFill="1" applyBorder="1" applyAlignment="1">
      <alignment horizontal="center" vertical="center" wrapText="1"/>
    </xf>
    <xf numFmtId="3" fontId="9" fillId="33" borderId="26" xfId="61" applyNumberFormat="1" applyFont="1" applyFill="1" applyBorder="1" applyAlignment="1">
      <alignment horizontal="center" vertical="center" wrapText="1"/>
    </xf>
    <xf numFmtId="3" fontId="9" fillId="33" borderId="16" xfId="61" applyNumberFormat="1" applyFont="1" applyFill="1" applyBorder="1" applyAlignment="1">
      <alignment horizontal="center" vertical="center" wrapText="1"/>
    </xf>
    <xf numFmtId="0" fontId="9" fillId="33" borderId="14" xfId="61" applyNumberFormat="1" applyFont="1" applyFill="1" applyBorder="1" applyAlignment="1">
      <alignment horizontal="center" vertical="center" wrapText="1"/>
    </xf>
    <xf numFmtId="0" fontId="9" fillId="33" borderId="25" xfId="61" applyNumberFormat="1" applyFont="1" applyFill="1" applyBorder="1" applyAlignment="1">
      <alignment horizontal="center" vertical="center" wrapText="1"/>
    </xf>
    <xf numFmtId="0" fontId="9" fillId="33" borderId="26" xfId="61" applyNumberFormat="1" applyFont="1" applyFill="1" applyBorder="1" applyAlignment="1">
      <alignment horizontal="center" vertical="center" wrapText="1"/>
    </xf>
    <xf numFmtId="0" fontId="9" fillId="33" borderId="16" xfId="61" applyNumberFormat="1" applyFont="1" applyFill="1" applyBorder="1" applyAlignment="1">
      <alignment horizontal="center" vertical="center" wrapText="1"/>
    </xf>
    <xf numFmtId="172" fontId="9" fillId="33" borderId="31" xfId="0" applyNumberFormat="1" applyFont="1" applyFill="1" applyBorder="1" applyAlignment="1">
      <alignment horizontal="center" vertical="center" wrapText="1"/>
    </xf>
    <xf numFmtId="3" fontId="9" fillId="33" borderId="31" xfId="61" applyNumberFormat="1" applyFont="1" applyFill="1" applyBorder="1" applyAlignment="1">
      <alignment horizontal="center" vertical="center" wrapText="1"/>
    </xf>
    <xf numFmtId="3" fontId="9" fillId="33" borderId="32" xfId="61" applyNumberFormat="1" applyFont="1" applyFill="1" applyBorder="1" applyAlignment="1">
      <alignment horizontal="center" vertical="center" wrapText="1"/>
    </xf>
    <xf numFmtId="3" fontId="9" fillId="33" borderId="33" xfId="61" applyNumberFormat="1" applyFont="1" applyFill="1" applyBorder="1" applyAlignment="1">
      <alignment horizontal="center" vertical="center" wrapText="1"/>
    </xf>
    <xf numFmtId="3" fontId="9" fillId="33" borderId="12" xfId="61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9" fillId="33" borderId="34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3" borderId="31" xfId="0" applyNumberFormat="1" applyFont="1" applyFill="1" applyBorder="1" applyAlignment="1">
      <alignment horizontal="center" vertical="center" wrapText="1"/>
    </xf>
    <xf numFmtId="0" fontId="9" fillId="33" borderId="35" xfId="0" applyNumberFormat="1" applyFont="1" applyFill="1" applyBorder="1" applyAlignment="1">
      <alignment horizontal="center" vertical="center" wrapText="1"/>
    </xf>
    <xf numFmtId="0" fontId="9" fillId="33" borderId="27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3" fontId="9" fillId="33" borderId="31" xfId="0" applyNumberFormat="1" applyFont="1" applyFill="1" applyBorder="1" applyAlignment="1">
      <alignment horizontal="center" vertical="top" wrapText="1"/>
    </xf>
    <xf numFmtId="173" fontId="9" fillId="33" borderId="31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6"/>
  <sheetViews>
    <sheetView zoomScale="70" zoomScaleNormal="7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8" sqref="N8"/>
    </sheetView>
  </sheetViews>
  <sheetFormatPr defaultColWidth="9.00390625" defaultRowHeight="12.75"/>
  <cols>
    <col min="1" max="1" width="6.625" style="7" customWidth="1"/>
    <col min="2" max="2" width="36.75390625" style="1" customWidth="1"/>
    <col min="3" max="3" width="17.875" style="19" customWidth="1"/>
    <col min="4" max="4" width="11.25390625" style="19" customWidth="1"/>
    <col min="5" max="6" width="4.875" style="1" customWidth="1"/>
    <col min="7" max="7" width="10.25390625" style="1" customWidth="1"/>
    <col min="8" max="8" width="5.125" style="1" customWidth="1"/>
    <col min="9" max="9" width="27.625" style="2" customWidth="1"/>
    <col min="10" max="10" width="18.375" style="3" customWidth="1"/>
    <col min="11" max="11" width="17.00390625" style="4" customWidth="1"/>
    <col min="12" max="12" width="7.875" style="5" customWidth="1"/>
    <col min="13" max="13" width="12.00390625" style="5" customWidth="1"/>
    <col min="14" max="15" width="11.25390625" style="5" customWidth="1"/>
    <col min="16" max="16" width="11.125" style="5" customWidth="1"/>
    <col min="17" max="18" width="11.00390625" style="5" customWidth="1"/>
    <col min="19" max="19" width="11.375" style="5" customWidth="1"/>
    <col min="20" max="20" width="5.75390625" style="5" customWidth="1"/>
    <col min="21" max="21" width="10.75390625" style="5" customWidth="1"/>
    <col min="22" max="22" width="11.25390625" style="5" customWidth="1"/>
    <col min="23" max="23" width="6.125" style="5" customWidth="1"/>
    <col min="24" max="16384" width="9.125" style="6" customWidth="1"/>
  </cols>
  <sheetData>
    <row r="1" spans="1:23" ht="40.5" customHeight="1">
      <c r="A1" s="496" t="s">
        <v>218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</row>
    <row r="2" spans="2:21" ht="15.75">
      <c r="B2" s="8"/>
      <c r="C2" s="20"/>
      <c r="D2" s="20"/>
      <c r="E2" s="8"/>
      <c r="F2" s="8"/>
      <c r="G2" s="8"/>
      <c r="H2" s="8"/>
      <c r="U2" s="185" t="s">
        <v>219</v>
      </c>
    </row>
    <row r="3" spans="1:23" ht="35.25" customHeight="1">
      <c r="A3" s="499" t="s">
        <v>0</v>
      </c>
      <c r="B3" s="500" t="s">
        <v>39</v>
      </c>
      <c r="C3" s="500" t="s">
        <v>86</v>
      </c>
      <c r="D3" s="500" t="s">
        <v>87</v>
      </c>
      <c r="E3" s="502" t="s">
        <v>36</v>
      </c>
      <c r="F3" s="503"/>
      <c r="G3" s="503"/>
      <c r="H3" s="503"/>
      <c r="I3" s="497" t="s">
        <v>47</v>
      </c>
      <c r="J3" s="497" t="s">
        <v>1</v>
      </c>
      <c r="K3" s="497" t="s">
        <v>40</v>
      </c>
      <c r="L3" s="498" t="s">
        <v>2</v>
      </c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</row>
    <row r="4" spans="1:23" ht="11.25" customHeight="1">
      <c r="A4" s="499"/>
      <c r="B4" s="500"/>
      <c r="C4" s="500"/>
      <c r="D4" s="500"/>
      <c r="E4" s="497" t="s">
        <v>3</v>
      </c>
      <c r="F4" s="497" t="s">
        <v>4</v>
      </c>
      <c r="G4" s="497" t="s">
        <v>5</v>
      </c>
      <c r="H4" s="497" t="s">
        <v>6</v>
      </c>
      <c r="I4" s="497"/>
      <c r="J4" s="497"/>
      <c r="K4" s="497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</row>
    <row r="5" spans="1:23" ht="34.5" customHeight="1">
      <c r="A5" s="499"/>
      <c r="B5" s="500"/>
      <c r="C5" s="500"/>
      <c r="D5" s="500"/>
      <c r="E5" s="497"/>
      <c r="F5" s="497"/>
      <c r="G5" s="497"/>
      <c r="H5" s="497"/>
      <c r="I5" s="497"/>
      <c r="J5" s="497"/>
      <c r="K5" s="497"/>
      <c r="L5" s="498" t="s">
        <v>42</v>
      </c>
      <c r="M5" s="498" t="s">
        <v>139</v>
      </c>
      <c r="N5" s="498" t="s">
        <v>138</v>
      </c>
      <c r="O5" s="498" t="s">
        <v>44</v>
      </c>
      <c r="P5" s="498"/>
      <c r="Q5" s="498"/>
      <c r="R5" s="498" t="s">
        <v>45</v>
      </c>
      <c r="S5" s="498"/>
      <c r="T5" s="498"/>
      <c r="U5" s="498" t="s">
        <v>46</v>
      </c>
      <c r="V5" s="498"/>
      <c r="W5" s="498"/>
    </row>
    <row r="6" spans="1:23" s="9" customFormat="1" ht="45" customHeight="1">
      <c r="A6" s="499"/>
      <c r="B6" s="500"/>
      <c r="C6" s="500"/>
      <c r="D6" s="500"/>
      <c r="E6" s="497"/>
      <c r="F6" s="497"/>
      <c r="G6" s="497"/>
      <c r="H6" s="497"/>
      <c r="I6" s="497"/>
      <c r="J6" s="497"/>
      <c r="K6" s="497"/>
      <c r="L6" s="498"/>
      <c r="M6" s="498"/>
      <c r="N6" s="498"/>
      <c r="O6" s="25" t="s">
        <v>41</v>
      </c>
      <c r="P6" s="26" t="s">
        <v>7</v>
      </c>
      <c r="Q6" s="26" t="s">
        <v>8</v>
      </c>
      <c r="R6" s="26" t="s">
        <v>41</v>
      </c>
      <c r="S6" s="26" t="s">
        <v>7</v>
      </c>
      <c r="T6" s="26" t="s">
        <v>8</v>
      </c>
      <c r="U6" s="26" t="s">
        <v>41</v>
      </c>
      <c r="V6" s="26" t="s">
        <v>7</v>
      </c>
      <c r="W6" s="26" t="s">
        <v>8</v>
      </c>
    </row>
    <row r="7" spans="1:23" s="9" customFormat="1" ht="18.75">
      <c r="A7" s="15" t="s">
        <v>37</v>
      </c>
      <c r="B7" s="13">
        <v>2</v>
      </c>
      <c r="C7" s="13">
        <v>3</v>
      </c>
      <c r="D7" s="13">
        <v>4</v>
      </c>
      <c r="E7" s="15" t="s">
        <v>79</v>
      </c>
      <c r="F7" s="15" t="s">
        <v>80</v>
      </c>
      <c r="G7" s="15" t="s">
        <v>81</v>
      </c>
      <c r="H7" s="15" t="s">
        <v>38</v>
      </c>
      <c r="I7" s="15" t="s">
        <v>82</v>
      </c>
      <c r="J7" s="15" t="s">
        <v>83</v>
      </c>
      <c r="K7" s="15" t="s">
        <v>84</v>
      </c>
      <c r="L7" s="14">
        <v>12</v>
      </c>
      <c r="M7" s="14">
        <v>13</v>
      </c>
      <c r="N7" s="14">
        <v>14</v>
      </c>
      <c r="O7" s="501">
        <v>15</v>
      </c>
      <c r="P7" s="501"/>
      <c r="Q7" s="501"/>
      <c r="R7" s="501">
        <v>16</v>
      </c>
      <c r="S7" s="501"/>
      <c r="T7" s="501"/>
      <c r="U7" s="501">
        <v>17</v>
      </c>
      <c r="V7" s="501"/>
      <c r="W7" s="501"/>
    </row>
    <row r="8" spans="1:23" s="9" customFormat="1" ht="20.25">
      <c r="A8" s="435"/>
      <c r="B8" s="504" t="s">
        <v>679</v>
      </c>
      <c r="C8" s="505"/>
      <c r="D8" s="505"/>
      <c r="E8" s="505"/>
      <c r="F8" s="505"/>
      <c r="G8" s="505"/>
      <c r="H8" s="505"/>
      <c r="I8" s="505"/>
      <c r="J8" s="505"/>
      <c r="K8" s="506"/>
      <c r="L8" s="436">
        <f>L9+L114+L267+L405+L488+L578</f>
        <v>0</v>
      </c>
      <c r="M8" s="436">
        <f aca="true" t="shared" si="0" ref="M8:W8">M9+M114+M267+M405+M488+M578</f>
        <v>190968.1</v>
      </c>
      <c r="N8" s="436">
        <f t="shared" si="0"/>
        <v>179701.2</v>
      </c>
      <c r="O8" s="436">
        <f t="shared" si="0"/>
        <v>220208</v>
      </c>
      <c r="P8" s="436">
        <f t="shared" si="0"/>
        <v>192539</v>
      </c>
      <c r="Q8" s="436">
        <f t="shared" si="0"/>
        <v>27669</v>
      </c>
      <c r="R8" s="436">
        <f t="shared" si="0"/>
        <v>211850.09999999998</v>
      </c>
      <c r="S8" s="436">
        <f t="shared" si="0"/>
        <v>211850.09999999998</v>
      </c>
      <c r="T8" s="436">
        <f t="shared" si="0"/>
        <v>0</v>
      </c>
      <c r="U8" s="436">
        <f t="shared" si="0"/>
        <v>225258.5</v>
      </c>
      <c r="V8" s="436">
        <f t="shared" si="0"/>
        <v>225258.5</v>
      </c>
      <c r="W8" s="436">
        <f t="shared" si="0"/>
        <v>0</v>
      </c>
    </row>
    <row r="9" spans="1:23" s="207" customFormat="1" ht="20.25">
      <c r="A9" s="208" t="s">
        <v>221</v>
      </c>
      <c r="B9" s="459" t="s">
        <v>222</v>
      </c>
      <c r="C9" s="460"/>
      <c r="D9" s="460"/>
      <c r="E9" s="460"/>
      <c r="F9" s="460"/>
      <c r="G9" s="460"/>
      <c r="H9" s="460"/>
      <c r="I9" s="460"/>
      <c r="J9" s="460"/>
      <c r="K9" s="461"/>
      <c r="L9" s="209">
        <f>L10+L57+L80+L112</f>
        <v>0</v>
      </c>
      <c r="M9" s="209">
        <f aca="true" t="shared" si="1" ref="M9:T9">M10+M57+M80+M112</f>
        <v>40903.2</v>
      </c>
      <c r="N9" s="209">
        <f t="shared" si="1"/>
        <v>36302.5</v>
      </c>
      <c r="O9" s="209">
        <f t="shared" si="1"/>
        <v>43748.40000000001</v>
      </c>
      <c r="P9" s="209">
        <f t="shared" si="1"/>
        <v>36337.100000000006</v>
      </c>
      <c r="Q9" s="209">
        <f t="shared" si="1"/>
        <v>7411.3</v>
      </c>
      <c r="R9" s="209">
        <f t="shared" si="1"/>
        <v>37909.2</v>
      </c>
      <c r="S9" s="209">
        <f t="shared" si="1"/>
        <v>37909.2</v>
      </c>
      <c r="T9" s="209">
        <f t="shared" si="1"/>
        <v>0</v>
      </c>
      <c r="U9" s="209">
        <f>U10+U57+U80+U112</f>
        <v>37580.4</v>
      </c>
      <c r="V9" s="209">
        <f>V10+V57+V80+V112</f>
        <v>37580.4</v>
      </c>
      <c r="W9" s="209">
        <f>W10+W57+W80+W112</f>
        <v>0</v>
      </c>
    </row>
    <row r="10" spans="1:23" s="9" customFormat="1" ht="21" customHeight="1">
      <c r="A10" s="21" t="s">
        <v>9</v>
      </c>
      <c r="B10" s="48" t="s">
        <v>88</v>
      </c>
      <c r="C10" s="49"/>
      <c r="D10" s="49"/>
      <c r="E10" s="48"/>
      <c r="F10" s="48"/>
      <c r="G10" s="48"/>
      <c r="H10" s="48"/>
      <c r="I10" s="50"/>
      <c r="J10" s="51"/>
      <c r="K10" s="52"/>
      <c r="L10" s="53">
        <v>0</v>
      </c>
      <c r="M10" s="53">
        <f>M11+M19+M26+M34+M51</f>
        <v>7845.799999999999</v>
      </c>
      <c r="N10" s="53">
        <f>N11+N19+N26+N34+N51</f>
        <v>7182.7</v>
      </c>
      <c r="O10" s="53">
        <f>P10+Q10</f>
        <v>8386.300000000001</v>
      </c>
      <c r="P10" s="53">
        <f>P11+P26</f>
        <v>8000.1</v>
      </c>
      <c r="Q10" s="53">
        <f>Q11+Q26</f>
        <v>386.2</v>
      </c>
      <c r="R10" s="53">
        <f>S10+T10</f>
        <v>8635.5</v>
      </c>
      <c r="S10" s="53">
        <f>S11+S26</f>
        <v>8635.5</v>
      </c>
      <c r="T10" s="53">
        <f>T11+T26</f>
        <v>0</v>
      </c>
      <c r="U10" s="53">
        <f>V10+W10</f>
        <v>8730.4</v>
      </c>
      <c r="V10" s="53">
        <f>V11+V26</f>
        <v>8730.4</v>
      </c>
      <c r="W10" s="53">
        <f>W11+W26</f>
        <v>0</v>
      </c>
    </row>
    <row r="11" spans="1:23" ht="15.75">
      <c r="A11" s="54" t="s">
        <v>89</v>
      </c>
      <c r="B11" s="55"/>
      <c r="C11" s="56"/>
      <c r="D11" s="56"/>
      <c r="E11" s="55"/>
      <c r="F11" s="55"/>
      <c r="G11" s="55"/>
      <c r="H11" s="55"/>
      <c r="I11" s="57"/>
      <c r="J11" s="58"/>
      <c r="K11" s="59"/>
      <c r="L11" s="186">
        <v>0</v>
      </c>
      <c r="M11" s="186">
        <f>M12+M14+M15+M17</f>
        <v>7138.799999999999</v>
      </c>
      <c r="N11" s="186">
        <f>N12+N14+N15+N17</f>
        <v>7075.7</v>
      </c>
      <c r="O11" s="186">
        <f aca="true" t="shared" si="2" ref="O11:O18">P11+Q11</f>
        <v>7793.400000000001</v>
      </c>
      <c r="P11" s="186">
        <f>SUM(P12:P17)</f>
        <v>7407.200000000001</v>
      </c>
      <c r="Q11" s="186">
        <f>SUM(Q12:Q17)</f>
        <v>386.2</v>
      </c>
      <c r="R11" s="186">
        <f aca="true" t="shared" si="3" ref="R11:R18">S11+T11</f>
        <v>8060.900000000001</v>
      </c>
      <c r="S11" s="186">
        <f>S12+S14+S15+S17</f>
        <v>8060.900000000001</v>
      </c>
      <c r="T11" s="186">
        <f>T12+T14+T15+T17</f>
        <v>0</v>
      </c>
      <c r="U11" s="186">
        <f aca="true" t="shared" si="4" ref="U11:U18">V11+W11</f>
        <v>8120.2</v>
      </c>
      <c r="V11" s="186">
        <f>V12+V14+V15+V17</f>
        <v>8120.2</v>
      </c>
      <c r="W11" s="186">
        <f>W12+W14+W15+W17</f>
        <v>0</v>
      </c>
    </row>
    <row r="12" spans="1:23" s="10" customFormat="1" ht="191.25">
      <c r="A12" s="44" t="s">
        <v>10</v>
      </c>
      <c r="B12" s="37" t="s">
        <v>90</v>
      </c>
      <c r="C12" s="38" t="s">
        <v>85</v>
      </c>
      <c r="D12" s="38"/>
      <c r="E12" s="39" t="s">
        <v>109</v>
      </c>
      <c r="F12" s="39" t="s">
        <v>110</v>
      </c>
      <c r="G12" s="39" t="s">
        <v>111</v>
      </c>
      <c r="H12" s="40">
        <v>120</v>
      </c>
      <c r="I12" s="102" t="s">
        <v>215</v>
      </c>
      <c r="J12" s="104" t="s">
        <v>216</v>
      </c>
      <c r="K12" s="104" t="s">
        <v>217</v>
      </c>
      <c r="L12" s="187">
        <v>0</v>
      </c>
      <c r="M12" s="187">
        <v>6246.9</v>
      </c>
      <c r="N12" s="187">
        <v>6242.7</v>
      </c>
      <c r="O12" s="188">
        <f t="shared" si="2"/>
        <v>6759.5</v>
      </c>
      <c r="P12" s="187">
        <v>6643.3</v>
      </c>
      <c r="Q12" s="187">
        <v>116.2</v>
      </c>
      <c r="R12" s="188">
        <f t="shared" si="3"/>
        <v>7116.900000000001</v>
      </c>
      <c r="S12" s="187">
        <f>6652.1+464.8</f>
        <v>7116.900000000001</v>
      </c>
      <c r="T12" s="187">
        <v>0</v>
      </c>
      <c r="U12" s="188">
        <f t="shared" si="4"/>
        <v>7117.7</v>
      </c>
      <c r="V12" s="187">
        <f>6652.9+464.8</f>
        <v>7117.7</v>
      </c>
      <c r="W12" s="187">
        <v>0</v>
      </c>
    </row>
    <row r="13" spans="1:23" s="10" customFormat="1" ht="204">
      <c r="A13" s="44" t="s">
        <v>11</v>
      </c>
      <c r="B13" s="37" t="s">
        <v>90</v>
      </c>
      <c r="C13" s="38"/>
      <c r="D13" s="38"/>
      <c r="E13" s="39" t="s">
        <v>109</v>
      </c>
      <c r="F13" s="39" t="s">
        <v>110</v>
      </c>
      <c r="G13" s="39" t="s">
        <v>182</v>
      </c>
      <c r="H13" s="40" t="s">
        <v>183</v>
      </c>
      <c r="I13" s="102" t="s">
        <v>190</v>
      </c>
      <c r="J13" s="104">
        <v>41480</v>
      </c>
      <c r="K13" s="104" t="s">
        <v>121</v>
      </c>
      <c r="L13" s="187">
        <v>0</v>
      </c>
      <c r="M13" s="187">
        <v>0</v>
      </c>
      <c r="N13" s="187">
        <v>0</v>
      </c>
      <c r="O13" s="188">
        <f t="shared" si="2"/>
        <v>270</v>
      </c>
      <c r="P13" s="187">
        <v>0</v>
      </c>
      <c r="Q13" s="187">
        <v>270</v>
      </c>
      <c r="R13" s="188">
        <f t="shared" si="3"/>
        <v>0</v>
      </c>
      <c r="S13" s="187">
        <v>0</v>
      </c>
      <c r="T13" s="187">
        <v>0</v>
      </c>
      <c r="U13" s="188">
        <f t="shared" si="4"/>
        <v>0</v>
      </c>
      <c r="V13" s="187">
        <v>0</v>
      </c>
      <c r="W13" s="187">
        <v>0</v>
      </c>
    </row>
    <row r="14" spans="1:23" s="10" customFormat="1" ht="153">
      <c r="A14" s="44" t="s">
        <v>28</v>
      </c>
      <c r="B14" s="37" t="s">
        <v>90</v>
      </c>
      <c r="C14" s="38" t="s">
        <v>85</v>
      </c>
      <c r="D14" s="38"/>
      <c r="E14" s="39" t="s">
        <v>109</v>
      </c>
      <c r="F14" s="39" t="s">
        <v>110</v>
      </c>
      <c r="G14" s="39" t="s">
        <v>134</v>
      </c>
      <c r="H14" s="40">
        <v>120</v>
      </c>
      <c r="I14" s="102" t="s">
        <v>187</v>
      </c>
      <c r="J14" s="104">
        <v>40835</v>
      </c>
      <c r="K14" s="104" t="s">
        <v>121</v>
      </c>
      <c r="L14" s="187">
        <v>0</v>
      </c>
      <c r="M14" s="187">
        <v>103.3</v>
      </c>
      <c r="N14" s="187">
        <v>103.3</v>
      </c>
      <c r="O14" s="188">
        <f>P14+Q14</f>
        <v>0</v>
      </c>
      <c r="P14" s="187">
        <v>0</v>
      </c>
      <c r="Q14" s="187">
        <v>0</v>
      </c>
      <c r="R14" s="188">
        <f>S14+T14</f>
        <v>0</v>
      </c>
      <c r="S14" s="187">
        <v>0</v>
      </c>
      <c r="T14" s="187">
        <v>0</v>
      </c>
      <c r="U14" s="188">
        <f>V14+W14</f>
        <v>0</v>
      </c>
      <c r="V14" s="187">
        <v>0</v>
      </c>
      <c r="W14" s="187">
        <v>0</v>
      </c>
    </row>
    <row r="15" spans="1:23" s="10" customFormat="1" ht="191.25">
      <c r="A15" s="44" t="s">
        <v>140</v>
      </c>
      <c r="B15" s="37" t="s">
        <v>91</v>
      </c>
      <c r="C15" s="38" t="s">
        <v>85</v>
      </c>
      <c r="D15" s="38"/>
      <c r="E15" s="39" t="s">
        <v>109</v>
      </c>
      <c r="F15" s="39" t="s">
        <v>110</v>
      </c>
      <c r="G15" s="39" t="s">
        <v>111</v>
      </c>
      <c r="H15" s="40">
        <v>240</v>
      </c>
      <c r="I15" s="102" t="s">
        <v>215</v>
      </c>
      <c r="J15" s="104" t="s">
        <v>216</v>
      </c>
      <c r="K15" s="104" t="s">
        <v>217</v>
      </c>
      <c r="L15" s="187">
        <v>0</v>
      </c>
      <c r="M15" s="187">
        <v>785.9</v>
      </c>
      <c r="N15" s="187">
        <v>727.8</v>
      </c>
      <c r="O15" s="188">
        <f t="shared" si="2"/>
        <v>743.5</v>
      </c>
      <c r="P15" s="187">
        <v>743.5</v>
      </c>
      <c r="Q15" s="187">
        <v>0</v>
      </c>
      <c r="R15" s="188">
        <f t="shared" si="3"/>
        <v>940.7</v>
      </c>
      <c r="S15" s="187">
        <v>940.7</v>
      </c>
      <c r="T15" s="187">
        <v>0</v>
      </c>
      <c r="U15" s="188">
        <f t="shared" si="4"/>
        <v>999</v>
      </c>
      <c r="V15" s="187">
        <v>999</v>
      </c>
      <c r="W15" s="187">
        <v>0</v>
      </c>
    </row>
    <row r="16" spans="1:23" s="10" customFormat="1" ht="204">
      <c r="A16" s="44" t="s">
        <v>184</v>
      </c>
      <c r="B16" s="37" t="s">
        <v>91</v>
      </c>
      <c r="C16" s="38"/>
      <c r="D16" s="38"/>
      <c r="E16" s="39" t="s">
        <v>109</v>
      </c>
      <c r="F16" s="39" t="s">
        <v>110</v>
      </c>
      <c r="G16" s="39" t="s">
        <v>182</v>
      </c>
      <c r="H16" s="40" t="s">
        <v>148</v>
      </c>
      <c r="I16" s="102" t="s">
        <v>190</v>
      </c>
      <c r="J16" s="104">
        <v>41480</v>
      </c>
      <c r="K16" s="104" t="s">
        <v>121</v>
      </c>
      <c r="L16" s="187">
        <v>0</v>
      </c>
      <c r="M16" s="187">
        <v>0</v>
      </c>
      <c r="N16" s="187">
        <v>0</v>
      </c>
      <c r="O16" s="188">
        <f t="shared" si="2"/>
        <v>17.3</v>
      </c>
      <c r="P16" s="187">
        <v>17.3</v>
      </c>
      <c r="Q16" s="187">
        <v>0</v>
      </c>
      <c r="R16" s="188">
        <f t="shared" si="3"/>
        <v>0</v>
      </c>
      <c r="S16" s="187">
        <v>0</v>
      </c>
      <c r="T16" s="187">
        <v>0</v>
      </c>
      <c r="U16" s="188">
        <f t="shared" si="4"/>
        <v>0</v>
      </c>
      <c r="V16" s="187">
        <v>0</v>
      </c>
      <c r="W16" s="187">
        <v>0</v>
      </c>
    </row>
    <row r="17" spans="1:23" s="10" customFormat="1" ht="15.75">
      <c r="A17" s="44" t="s">
        <v>185</v>
      </c>
      <c r="B17" s="37" t="s">
        <v>48</v>
      </c>
      <c r="C17" s="38" t="s">
        <v>85</v>
      </c>
      <c r="D17" s="38"/>
      <c r="E17" s="39"/>
      <c r="F17" s="39"/>
      <c r="G17" s="39"/>
      <c r="H17" s="40"/>
      <c r="I17" s="102"/>
      <c r="J17" s="103"/>
      <c r="K17" s="103"/>
      <c r="L17" s="188">
        <v>0</v>
      </c>
      <c r="M17" s="188">
        <f>M18</f>
        <v>2.7</v>
      </c>
      <c r="N17" s="188">
        <f>N18</f>
        <v>1.9</v>
      </c>
      <c r="O17" s="188">
        <f t="shared" si="2"/>
        <v>3.1</v>
      </c>
      <c r="P17" s="188">
        <f>P18</f>
        <v>3.1</v>
      </c>
      <c r="Q17" s="188">
        <f>Q18</f>
        <v>0</v>
      </c>
      <c r="R17" s="188">
        <f t="shared" si="3"/>
        <v>3.3</v>
      </c>
      <c r="S17" s="188">
        <f>S18</f>
        <v>3.3</v>
      </c>
      <c r="T17" s="188">
        <f>SUM(T18:T113)</f>
        <v>0</v>
      </c>
      <c r="U17" s="188">
        <f t="shared" si="4"/>
        <v>3.5</v>
      </c>
      <c r="V17" s="188">
        <f>V18</f>
        <v>3.5</v>
      </c>
      <c r="W17" s="188">
        <f>SUM(W18:W113)</f>
        <v>0</v>
      </c>
    </row>
    <row r="18" spans="1:23" s="10" customFormat="1" ht="191.25">
      <c r="A18" s="44" t="s">
        <v>188</v>
      </c>
      <c r="B18" s="37" t="s">
        <v>107</v>
      </c>
      <c r="C18" s="38" t="s">
        <v>85</v>
      </c>
      <c r="D18" s="38"/>
      <c r="E18" s="39" t="s">
        <v>109</v>
      </c>
      <c r="F18" s="39" t="s">
        <v>110</v>
      </c>
      <c r="G18" s="39" t="s">
        <v>111</v>
      </c>
      <c r="H18" s="40">
        <v>850</v>
      </c>
      <c r="I18" s="102" t="s">
        <v>215</v>
      </c>
      <c r="J18" s="104" t="s">
        <v>216</v>
      </c>
      <c r="K18" s="104" t="s">
        <v>217</v>
      </c>
      <c r="L18" s="187">
        <v>0</v>
      </c>
      <c r="M18" s="187">
        <v>2.7</v>
      </c>
      <c r="N18" s="187">
        <v>1.9</v>
      </c>
      <c r="O18" s="188">
        <f t="shared" si="2"/>
        <v>3.1</v>
      </c>
      <c r="P18" s="187">
        <v>3.1</v>
      </c>
      <c r="Q18" s="187">
        <v>0</v>
      </c>
      <c r="R18" s="188">
        <f t="shared" si="3"/>
        <v>3.3</v>
      </c>
      <c r="S18" s="187">
        <v>3.3</v>
      </c>
      <c r="T18" s="187">
        <v>0</v>
      </c>
      <c r="U18" s="188">
        <f t="shared" si="4"/>
        <v>3.5</v>
      </c>
      <c r="V18" s="187">
        <v>3.5</v>
      </c>
      <c r="W18" s="187">
        <v>0</v>
      </c>
    </row>
    <row r="19" spans="1:23" ht="15.75">
      <c r="A19" s="456" t="s">
        <v>92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31.5">
      <c r="A20" s="61" t="s">
        <v>12</v>
      </c>
      <c r="B20" s="62" t="s">
        <v>49</v>
      </c>
      <c r="C20" s="63"/>
      <c r="D20" s="63"/>
      <c r="E20" s="62"/>
      <c r="F20" s="62"/>
      <c r="G20" s="62"/>
      <c r="H20" s="63"/>
      <c r="I20" s="64"/>
      <c r="J20" s="43"/>
      <c r="K20" s="43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ht="15.75">
      <c r="A21" s="61" t="s">
        <v>76</v>
      </c>
      <c r="B21" s="62"/>
      <c r="C21" s="63"/>
      <c r="D21" s="63"/>
      <c r="E21" s="62"/>
      <c r="F21" s="62"/>
      <c r="G21" s="62"/>
      <c r="H21" s="63"/>
      <c r="I21" s="64"/>
      <c r="J21" s="43"/>
      <c r="K21" s="43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ht="47.25">
      <c r="A22" s="66" t="s">
        <v>13</v>
      </c>
      <c r="B22" s="62" t="s">
        <v>50</v>
      </c>
      <c r="C22" s="63"/>
      <c r="D22" s="63"/>
      <c r="E22" s="62"/>
      <c r="F22" s="62"/>
      <c r="G22" s="62"/>
      <c r="H22" s="63"/>
      <c r="I22" s="67"/>
      <c r="J22" s="67"/>
      <c r="K22" s="68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15.75">
      <c r="A23" s="66" t="s">
        <v>77</v>
      </c>
      <c r="B23" s="62"/>
      <c r="C23" s="63"/>
      <c r="D23" s="63"/>
      <c r="E23" s="62"/>
      <c r="F23" s="62"/>
      <c r="G23" s="62"/>
      <c r="H23" s="63"/>
      <c r="I23" s="67"/>
      <c r="J23" s="67"/>
      <c r="K23" s="68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15.75">
      <c r="A24" s="66" t="s">
        <v>144</v>
      </c>
      <c r="B24" s="62" t="s">
        <v>48</v>
      </c>
      <c r="C24" s="63"/>
      <c r="D24" s="63"/>
      <c r="E24" s="62"/>
      <c r="F24" s="62"/>
      <c r="G24" s="62"/>
      <c r="H24" s="62"/>
      <c r="I24" s="67"/>
      <c r="J24" s="67"/>
      <c r="K24" s="68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ht="15.75">
      <c r="A25" s="66" t="s">
        <v>78</v>
      </c>
      <c r="B25" s="62"/>
      <c r="C25" s="63"/>
      <c r="D25" s="63"/>
      <c r="E25" s="62"/>
      <c r="F25" s="62"/>
      <c r="G25" s="62"/>
      <c r="H25" s="62"/>
      <c r="I25" s="67"/>
      <c r="J25" s="67"/>
      <c r="K25" s="68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15.75">
      <c r="A26" s="452" t="s">
        <v>93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189">
        <v>0</v>
      </c>
      <c r="M26" s="189">
        <f>M27+M29</f>
        <v>707</v>
      </c>
      <c r="N26" s="189">
        <f>N27+N29</f>
        <v>107</v>
      </c>
      <c r="O26" s="190">
        <f>O27+O29</f>
        <v>592.9</v>
      </c>
      <c r="P26" s="190">
        <f aca="true" t="shared" si="5" ref="P26:W26">P27+P29</f>
        <v>592.9</v>
      </c>
      <c r="Q26" s="190">
        <f t="shared" si="5"/>
        <v>0</v>
      </c>
      <c r="R26" s="190">
        <f t="shared" si="5"/>
        <v>574.6</v>
      </c>
      <c r="S26" s="190">
        <f t="shared" si="5"/>
        <v>574.6</v>
      </c>
      <c r="T26" s="190">
        <f t="shared" si="5"/>
        <v>0</v>
      </c>
      <c r="U26" s="190">
        <f t="shared" si="5"/>
        <v>610.2</v>
      </c>
      <c r="V26" s="190">
        <f t="shared" si="5"/>
        <v>610.2</v>
      </c>
      <c r="W26" s="190">
        <f t="shared" si="5"/>
        <v>0</v>
      </c>
    </row>
    <row r="27" spans="1:23" ht="63">
      <c r="A27" s="61" t="s">
        <v>31</v>
      </c>
      <c r="B27" s="62" t="s">
        <v>94</v>
      </c>
      <c r="C27" s="63"/>
      <c r="D27" s="63"/>
      <c r="E27" s="70"/>
      <c r="F27" s="70"/>
      <c r="G27" s="70"/>
      <c r="H27" s="71"/>
      <c r="I27" s="72"/>
      <c r="J27" s="43"/>
      <c r="K27" s="43"/>
      <c r="L27" s="191">
        <v>0</v>
      </c>
      <c r="M27" s="187">
        <f>M28</f>
        <v>0</v>
      </c>
      <c r="N27" s="187">
        <f>N28</f>
        <v>0</v>
      </c>
      <c r="O27" s="188">
        <f>P27+Q27</f>
        <v>0</v>
      </c>
      <c r="P27" s="187">
        <f aca="true" t="shared" si="6" ref="P27:W27">P28</f>
        <v>0</v>
      </c>
      <c r="Q27" s="187">
        <f t="shared" si="6"/>
        <v>0</v>
      </c>
      <c r="R27" s="188">
        <f>S27+T27</f>
        <v>0</v>
      </c>
      <c r="S27" s="187">
        <f t="shared" si="6"/>
        <v>0</v>
      </c>
      <c r="T27" s="187">
        <f t="shared" si="6"/>
        <v>0</v>
      </c>
      <c r="U27" s="188">
        <f>V27+W27</f>
        <v>0</v>
      </c>
      <c r="V27" s="187">
        <f t="shared" si="6"/>
        <v>0</v>
      </c>
      <c r="W27" s="187">
        <f t="shared" si="6"/>
        <v>0</v>
      </c>
    </row>
    <row r="28" spans="1:23" ht="15.75">
      <c r="A28" s="61" t="s">
        <v>67</v>
      </c>
      <c r="B28" s="62"/>
      <c r="C28" s="63"/>
      <c r="D28" s="63"/>
      <c r="E28" s="70"/>
      <c r="F28" s="70"/>
      <c r="G28" s="70"/>
      <c r="H28" s="71"/>
      <c r="I28" s="72"/>
      <c r="J28" s="43"/>
      <c r="K28" s="43"/>
      <c r="L28" s="191"/>
      <c r="M28" s="187"/>
      <c r="N28" s="187"/>
      <c r="O28" s="188"/>
      <c r="P28" s="187"/>
      <c r="Q28" s="187"/>
      <c r="R28" s="188"/>
      <c r="S28" s="187"/>
      <c r="T28" s="187"/>
      <c r="U28" s="188"/>
      <c r="V28" s="187"/>
      <c r="W28" s="187"/>
    </row>
    <row r="29" spans="1:23" s="10" customFormat="1" ht="31.5">
      <c r="A29" s="44" t="s">
        <v>14</v>
      </c>
      <c r="B29" s="37" t="s">
        <v>95</v>
      </c>
      <c r="C29" s="38"/>
      <c r="D29" s="38"/>
      <c r="E29" s="39"/>
      <c r="F29" s="39"/>
      <c r="G29" s="39"/>
      <c r="H29" s="40"/>
      <c r="I29" s="72"/>
      <c r="J29" s="72"/>
      <c r="K29" s="72"/>
      <c r="L29" s="187">
        <v>0</v>
      </c>
      <c r="M29" s="188">
        <f>SUM(M30:M33)</f>
        <v>707</v>
      </c>
      <c r="N29" s="188">
        <f aca="true" t="shared" si="7" ref="N29:W29">SUM(N30:N33)</f>
        <v>107</v>
      </c>
      <c r="O29" s="188">
        <f t="shared" si="7"/>
        <v>592.9</v>
      </c>
      <c r="P29" s="188">
        <f>SUM(P30:P33)</f>
        <v>592.9</v>
      </c>
      <c r="Q29" s="188">
        <f t="shared" si="7"/>
        <v>0</v>
      </c>
      <c r="R29" s="188">
        <f t="shared" si="7"/>
        <v>574.6</v>
      </c>
      <c r="S29" s="188">
        <f t="shared" si="7"/>
        <v>574.6</v>
      </c>
      <c r="T29" s="188">
        <f t="shared" si="7"/>
        <v>0</v>
      </c>
      <c r="U29" s="188">
        <f t="shared" si="7"/>
        <v>610.2</v>
      </c>
      <c r="V29" s="188">
        <f t="shared" si="7"/>
        <v>610.2</v>
      </c>
      <c r="W29" s="188">
        <f t="shared" si="7"/>
        <v>0</v>
      </c>
    </row>
    <row r="30" spans="1:23" s="10" customFormat="1" ht="114.75">
      <c r="A30" s="44" t="s">
        <v>68</v>
      </c>
      <c r="B30" s="37" t="s">
        <v>95</v>
      </c>
      <c r="C30" s="38"/>
      <c r="D30" s="38"/>
      <c r="E30" s="39" t="s">
        <v>109</v>
      </c>
      <c r="F30" s="39" t="s">
        <v>146</v>
      </c>
      <c r="G30" s="39" t="s">
        <v>151</v>
      </c>
      <c r="H30" s="40" t="s">
        <v>148</v>
      </c>
      <c r="I30" s="101" t="s">
        <v>155</v>
      </c>
      <c r="J30" s="104">
        <v>41193</v>
      </c>
      <c r="K30" s="104">
        <v>41639</v>
      </c>
      <c r="L30" s="187">
        <v>0</v>
      </c>
      <c r="M30" s="187">
        <v>0</v>
      </c>
      <c r="N30" s="187">
        <v>0</v>
      </c>
      <c r="O30" s="188">
        <f>P30+Q30</f>
        <v>52.9</v>
      </c>
      <c r="P30" s="187">
        <v>52.9</v>
      </c>
      <c r="Q30" s="187">
        <v>0</v>
      </c>
      <c r="R30" s="188">
        <f>S30+T30</f>
        <v>0</v>
      </c>
      <c r="S30" s="187">
        <v>0</v>
      </c>
      <c r="T30" s="187">
        <v>0</v>
      </c>
      <c r="U30" s="188">
        <f>V30+W30</f>
        <v>0</v>
      </c>
      <c r="V30" s="187">
        <v>0</v>
      </c>
      <c r="W30" s="187">
        <v>0</v>
      </c>
    </row>
    <row r="31" spans="1:23" s="10" customFormat="1" ht="114.75">
      <c r="A31" s="44" t="s">
        <v>149</v>
      </c>
      <c r="B31" s="37" t="s">
        <v>95</v>
      </c>
      <c r="C31" s="38"/>
      <c r="D31" s="38"/>
      <c r="E31" s="39" t="s">
        <v>109</v>
      </c>
      <c r="F31" s="39" t="s">
        <v>146</v>
      </c>
      <c r="G31" s="39" t="s">
        <v>147</v>
      </c>
      <c r="H31" s="40" t="s">
        <v>148</v>
      </c>
      <c r="I31" s="101" t="s">
        <v>156</v>
      </c>
      <c r="J31" s="104">
        <v>41046</v>
      </c>
      <c r="K31" s="104">
        <v>41274</v>
      </c>
      <c r="L31" s="187">
        <v>0</v>
      </c>
      <c r="M31" s="187">
        <v>92</v>
      </c>
      <c r="N31" s="187">
        <v>92</v>
      </c>
      <c r="O31" s="188">
        <f>P31+Q31</f>
        <v>0</v>
      </c>
      <c r="P31" s="187">
        <v>0</v>
      </c>
      <c r="Q31" s="187">
        <v>0</v>
      </c>
      <c r="R31" s="188">
        <f>S31+T31</f>
        <v>0</v>
      </c>
      <c r="S31" s="187">
        <v>0</v>
      </c>
      <c r="T31" s="187">
        <v>0</v>
      </c>
      <c r="U31" s="188">
        <f>V31+W31</f>
        <v>0</v>
      </c>
      <c r="V31" s="187">
        <v>0</v>
      </c>
      <c r="W31" s="187">
        <v>0</v>
      </c>
    </row>
    <row r="32" spans="1:23" s="10" customFormat="1" ht="140.25">
      <c r="A32" s="44" t="s">
        <v>150</v>
      </c>
      <c r="B32" s="37" t="s">
        <v>95</v>
      </c>
      <c r="C32" s="38"/>
      <c r="D32" s="38"/>
      <c r="E32" s="39" t="s">
        <v>113</v>
      </c>
      <c r="F32" s="39" t="s">
        <v>114</v>
      </c>
      <c r="G32" s="39" t="s">
        <v>115</v>
      </c>
      <c r="H32" s="40" t="s">
        <v>148</v>
      </c>
      <c r="I32" s="101" t="s">
        <v>154</v>
      </c>
      <c r="J32" s="104">
        <v>38863</v>
      </c>
      <c r="K32" s="101" t="s">
        <v>121</v>
      </c>
      <c r="L32" s="187">
        <v>0</v>
      </c>
      <c r="M32" s="187">
        <v>600</v>
      </c>
      <c r="N32" s="187">
        <v>0</v>
      </c>
      <c r="O32" s="188">
        <f>P32+Q32</f>
        <v>540</v>
      </c>
      <c r="P32" s="187">
        <v>540</v>
      </c>
      <c r="Q32" s="187">
        <v>0</v>
      </c>
      <c r="R32" s="188">
        <f>S32+T32</f>
        <v>574.6</v>
      </c>
      <c r="S32" s="187">
        <v>574.6</v>
      </c>
      <c r="T32" s="187">
        <v>0</v>
      </c>
      <c r="U32" s="188">
        <f>V32+W32</f>
        <v>610.2</v>
      </c>
      <c r="V32" s="187">
        <v>610.2</v>
      </c>
      <c r="W32" s="187">
        <v>0</v>
      </c>
    </row>
    <row r="33" spans="1:23" s="10" customFormat="1" ht="140.25">
      <c r="A33" s="44" t="s">
        <v>159</v>
      </c>
      <c r="B33" s="37" t="s">
        <v>95</v>
      </c>
      <c r="C33" s="38" t="s">
        <v>85</v>
      </c>
      <c r="D33" s="38"/>
      <c r="E33" s="39" t="s">
        <v>132</v>
      </c>
      <c r="F33" s="39" t="s">
        <v>128</v>
      </c>
      <c r="G33" s="39" t="s">
        <v>157</v>
      </c>
      <c r="H33" s="40">
        <v>240</v>
      </c>
      <c r="I33" s="101" t="s">
        <v>158</v>
      </c>
      <c r="J33" s="104">
        <v>41050</v>
      </c>
      <c r="K33" s="104">
        <v>41274</v>
      </c>
      <c r="L33" s="187">
        <v>0</v>
      </c>
      <c r="M33" s="187">
        <v>15</v>
      </c>
      <c r="N33" s="187">
        <v>15</v>
      </c>
      <c r="O33" s="188">
        <f>P33+Q33</f>
        <v>0</v>
      </c>
      <c r="P33" s="187">
        <v>0</v>
      </c>
      <c r="Q33" s="187">
        <v>0</v>
      </c>
      <c r="R33" s="188">
        <f>S33+T33</f>
        <v>0</v>
      </c>
      <c r="S33" s="187">
        <v>0</v>
      </c>
      <c r="T33" s="187">
        <v>0</v>
      </c>
      <c r="U33" s="188">
        <f>V33+W33</f>
        <v>0</v>
      </c>
      <c r="V33" s="187">
        <v>0</v>
      </c>
      <c r="W33" s="187">
        <v>0</v>
      </c>
    </row>
    <row r="34" spans="1:23" ht="15.75">
      <c r="A34" s="456" t="s">
        <v>96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</row>
    <row r="35" spans="1:23" s="10" customFormat="1" ht="15.75">
      <c r="A35" s="448" t="s">
        <v>55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</row>
    <row r="36" spans="1:23" s="10" customFormat="1" ht="94.5">
      <c r="A36" s="73" t="s">
        <v>51</v>
      </c>
      <c r="B36" s="62" t="s">
        <v>143</v>
      </c>
      <c r="C36" s="63"/>
      <c r="D36" s="63"/>
      <c r="E36" s="37"/>
      <c r="F36" s="37"/>
      <c r="G36" s="37"/>
      <c r="H36" s="38"/>
      <c r="I36" s="74"/>
      <c r="J36" s="75"/>
      <c r="K36" s="76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</row>
    <row r="37" spans="1:23" s="10" customFormat="1" ht="15.75">
      <c r="A37" s="73" t="s">
        <v>69</v>
      </c>
      <c r="B37" s="62"/>
      <c r="C37" s="63"/>
      <c r="D37" s="63"/>
      <c r="E37" s="37"/>
      <c r="F37" s="37"/>
      <c r="G37" s="37"/>
      <c r="H37" s="38"/>
      <c r="I37" s="74"/>
      <c r="J37" s="75"/>
      <c r="K37" s="76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</row>
    <row r="38" spans="1:23" s="10" customFormat="1" ht="47.25">
      <c r="A38" s="73" t="s">
        <v>52</v>
      </c>
      <c r="B38" s="62" t="s">
        <v>97</v>
      </c>
      <c r="C38" s="63" t="s">
        <v>85</v>
      </c>
      <c r="D38" s="63"/>
      <c r="E38" s="37"/>
      <c r="F38" s="37"/>
      <c r="G38" s="37"/>
      <c r="H38" s="38"/>
      <c r="I38" s="74"/>
      <c r="J38" s="75"/>
      <c r="K38" s="76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</row>
    <row r="39" spans="1:23" s="10" customFormat="1" ht="15.75">
      <c r="A39" s="73" t="s">
        <v>70</v>
      </c>
      <c r="B39" s="62"/>
      <c r="C39" s="63"/>
      <c r="D39" s="63"/>
      <c r="E39" s="37"/>
      <c r="F39" s="37"/>
      <c r="G39" s="37"/>
      <c r="H39" s="38"/>
      <c r="I39" s="74"/>
      <c r="J39" s="75"/>
      <c r="K39" s="76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</row>
    <row r="40" spans="1:23" s="10" customFormat="1" ht="31.5">
      <c r="A40" s="73" t="s">
        <v>53</v>
      </c>
      <c r="B40" s="109" t="s">
        <v>54</v>
      </c>
      <c r="C40" s="78" t="s">
        <v>85</v>
      </c>
      <c r="D40" s="78"/>
      <c r="E40" s="37"/>
      <c r="F40" s="37"/>
      <c r="G40" s="37"/>
      <c r="H40" s="38"/>
      <c r="I40" s="74"/>
      <c r="J40" s="75"/>
      <c r="K40" s="76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</row>
    <row r="41" spans="1:23" s="10" customFormat="1" ht="15.75">
      <c r="A41" s="73" t="s">
        <v>71</v>
      </c>
      <c r="B41" s="77"/>
      <c r="C41" s="78"/>
      <c r="D41" s="78"/>
      <c r="E41" s="37"/>
      <c r="F41" s="37"/>
      <c r="G41" s="37"/>
      <c r="H41" s="38"/>
      <c r="I41" s="74"/>
      <c r="J41" s="75"/>
      <c r="K41" s="76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</row>
    <row r="42" spans="1:23" s="10" customFormat="1" ht="15.75">
      <c r="A42" s="448" t="s">
        <v>56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</row>
    <row r="43" spans="1:23" s="10" customFormat="1" ht="94.5">
      <c r="A43" s="73" t="s">
        <v>57</v>
      </c>
      <c r="B43" s="62" t="s">
        <v>142</v>
      </c>
      <c r="C43" s="63"/>
      <c r="D43" s="63"/>
      <c r="E43" s="37"/>
      <c r="F43" s="37"/>
      <c r="G43" s="37"/>
      <c r="H43" s="38"/>
      <c r="I43" s="74"/>
      <c r="J43" s="75"/>
      <c r="K43" s="76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</row>
    <row r="44" spans="1:23" s="10" customFormat="1" ht="15.75">
      <c r="A44" s="73" t="s">
        <v>72</v>
      </c>
      <c r="B44" s="62"/>
      <c r="C44" s="63"/>
      <c r="D44" s="63"/>
      <c r="E44" s="37"/>
      <c r="F44" s="37"/>
      <c r="G44" s="37"/>
      <c r="H44" s="38"/>
      <c r="I44" s="74"/>
      <c r="J44" s="75"/>
      <c r="K44" s="76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</row>
    <row r="45" spans="1:23" s="10" customFormat="1" ht="63">
      <c r="A45" s="73" t="s">
        <v>60</v>
      </c>
      <c r="B45" s="62" t="s">
        <v>98</v>
      </c>
      <c r="C45" s="63" t="s">
        <v>85</v>
      </c>
      <c r="D45" s="63"/>
      <c r="E45" s="37"/>
      <c r="F45" s="37"/>
      <c r="G45" s="37"/>
      <c r="H45" s="38"/>
      <c r="I45" s="74"/>
      <c r="J45" s="75"/>
      <c r="K45" s="76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</row>
    <row r="46" spans="1:23" s="10" customFormat="1" ht="15.75">
      <c r="A46" s="73" t="s">
        <v>73</v>
      </c>
      <c r="B46" s="62"/>
      <c r="C46" s="63"/>
      <c r="D46" s="63"/>
      <c r="E46" s="37"/>
      <c r="F46" s="37"/>
      <c r="G46" s="37"/>
      <c r="H46" s="38"/>
      <c r="I46" s="74"/>
      <c r="J46" s="75"/>
      <c r="K46" s="76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</row>
    <row r="47" spans="1:23" s="10" customFormat="1" ht="31.5">
      <c r="A47" s="73" t="s">
        <v>59</v>
      </c>
      <c r="B47" s="109" t="s">
        <v>58</v>
      </c>
      <c r="C47" s="78" t="s">
        <v>85</v>
      </c>
      <c r="D47" s="78"/>
      <c r="E47" s="37"/>
      <c r="F47" s="37"/>
      <c r="G47" s="37"/>
      <c r="H47" s="38"/>
      <c r="I47" s="74"/>
      <c r="J47" s="75"/>
      <c r="K47" s="76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</row>
    <row r="48" spans="1:23" s="10" customFormat="1" ht="15.75">
      <c r="A48" s="73" t="s">
        <v>74</v>
      </c>
      <c r="B48" s="77"/>
      <c r="C48" s="78"/>
      <c r="D48" s="78"/>
      <c r="E48" s="37"/>
      <c r="F48" s="37"/>
      <c r="G48" s="37"/>
      <c r="H48" s="38"/>
      <c r="I48" s="74"/>
      <c r="J48" s="75"/>
      <c r="K48" s="76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</row>
    <row r="49" spans="1:23" s="10" customFormat="1" ht="15.75">
      <c r="A49" s="448" t="s">
        <v>99</v>
      </c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</row>
    <row r="50" spans="1:23" s="10" customFormat="1" ht="15.75">
      <c r="A50" s="73" t="s">
        <v>61</v>
      </c>
      <c r="B50" s="62"/>
      <c r="C50" s="63" t="s">
        <v>85</v>
      </c>
      <c r="D50" s="63"/>
      <c r="E50" s="37"/>
      <c r="F50" s="37"/>
      <c r="G50" s="37"/>
      <c r="H50" s="38"/>
      <c r="I50" s="74"/>
      <c r="J50" s="75"/>
      <c r="K50" s="76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</row>
    <row r="51" spans="1:23" ht="15.75">
      <c r="A51" s="473" t="s">
        <v>100</v>
      </c>
      <c r="B51" s="471"/>
      <c r="C51" s="471"/>
      <c r="D51" s="471"/>
      <c r="E51" s="471"/>
      <c r="F51" s="471"/>
      <c r="G51" s="471"/>
      <c r="H51" s="471"/>
      <c r="I51" s="471"/>
      <c r="J51" s="471"/>
      <c r="K51" s="474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</row>
    <row r="52" spans="1:23" s="10" customFormat="1" ht="15.75">
      <c r="A52" s="79" t="s">
        <v>17</v>
      </c>
      <c r="B52" s="62"/>
      <c r="C52" s="63" t="s">
        <v>85</v>
      </c>
      <c r="D52" s="63"/>
      <c r="E52" s="37"/>
      <c r="F52" s="37"/>
      <c r="G52" s="37"/>
      <c r="H52" s="38"/>
      <c r="I52" s="74"/>
      <c r="J52" s="75"/>
      <c r="K52" s="76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</row>
    <row r="53" spans="1:23" s="10" customFormat="1" ht="15.75">
      <c r="A53" s="79" t="s">
        <v>18</v>
      </c>
      <c r="B53" s="62"/>
      <c r="C53" s="63" t="s">
        <v>85</v>
      </c>
      <c r="D53" s="63"/>
      <c r="E53" s="37"/>
      <c r="F53" s="37"/>
      <c r="G53" s="37"/>
      <c r="H53" s="38"/>
      <c r="I53" s="74"/>
      <c r="J53" s="75"/>
      <c r="K53" s="76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</row>
    <row r="54" spans="1:23" ht="15.75">
      <c r="A54" s="473" t="s">
        <v>191</v>
      </c>
      <c r="B54" s="471"/>
      <c r="C54" s="471"/>
      <c r="D54" s="471"/>
      <c r="E54" s="471"/>
      <c r="F54" s="471"/>
      <c r="G54" s="471"/>
      <c r="H54" s="471"/>
      <c r="I54" s="471"/>
      <c r="J54" s="471"/>
      <c r="K54" s="474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</row>
    <row r="55" spans="1:23" s="10" customFormat="1" ht="15.75">
      <c r="A55" s="79" t="s">
        <v>192</v>
      </c>
      <c r="B55" s="62"/>
      <c r="C55" s="63"/>
      <c r="D55" s="63"/>
      <c r="E55" s="37"/>
      <c r="F55" s="37"/>
      <c r="G55" s="37"/>
      <c r="H55" s="38"/>
      <c r="I55" s="74"/>
      <c r="J55" s="75"/>
      <c r="K55" s="76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</row>
    <row r="56" spans="1:23" s="10" customFormat="1" ht="15.75">
      <c r="A56" s="79" t="s">
        <v>193</v>
      </c>
      <c r="B56" s="62"/>
      <c r="C56" s="63"/>
      <c r="D56" s="63"/>
      <c r="E56" s="37"/>
      <c r="F56" s="37"/>
      <c r="G56" s="37"/>
      <c r="H56" s="38"/>
      <c r="I56" s="74"/>
      <c r="J56" s="75"/>
      <c r="K56" s="76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</row>
    <row r="57" spans="1:23" s="11" customFormat="1" ht="15.75">
      <c r="A57" s="21" t="s">
        <v>19</v>
      </c>
      <c r="B57" s="48" t="s">
        <v>20</v>
      </c>
      <c r="C57" s="49"/>
      <c r="D57" s="49"/>
      <c r="E57" s="48"/>
      <c r="F57" s="48"/>
      <c r="G57" s="48"/>
      <c r="H57" s="48"/>
      <c r="I57" s="50"/>
      <c r="J57" s="51"/>
      <c r="K57" s="52"/>
      <c r="L57" s="53">
        <v>0</v>
      </c>
      <c r="M57" s="53">
        <f>M58+M61+M64+M67+M70</f>
        <v>190</v>
      </c>
      <c r="N57" s="53">
        <f>N58+N61+N64+N67+N70</f>
        <v>132.4</v>
      </c>
      <c r="O57" s="53">
        <f>P57+Q57</f>
        <v>125</v>
      </c>
      <c r="P57" s="53">
        <f>P58+P61+P64+P67+P70</f>
        <v>125</v>
      </c>
      <c r="Q57" s="53">
        <f aca="true" t="shared" si="8" ref="Q57:W57">Q58+Q61+Q64+Q67+Q70</f>
        <v>0</v>
      </c>
      <c r="R57" s="53">
        <f>S57+T57</f>
        <v>172</v>
      </c>
      <c r="S57" s="53">
        <f t="shared" si="8"/>
        <v>172</v>
      </c>
      <c r="T57" s="53">
        <f t="shared" si="8"/>
        <v>0</v>
      </c>
      <c r="U57" s="53">
        <f>V57+W57</f>
        <v>167</v>
      </c>
      <c r="V57" s="53">
        <f t="shared" si="8"/>
        <v>167</v>
      </c>
      <c r="W57" s="53">
        <f t="shared" si="8"/>
        <v>0</v>
      </c>
    </row>
    <row r="58" spans="1:23" s="16" customFormat="1" ht="31.5">
      <c r="A58" s="54" t="s">
        <v>21</v>
      </c>
      <c r="B58" s="69" t="s">
        <v>62</v>
      </c>
      <c r="C58" s="80" t="s">
        <v>85</v>
      </c>
      <c r="D58" s="80"/>
      <c r="E58" s="81"/>
      <c r="F58" s="81"/>
      <c r="G58" s="81"/>
      <c r="H58" s="56"/>
      <c r="I58" s="57"/>
      <c r="J58" s="58"/>
      <c r="K58" s="59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</row>
    <row r="59" spans="1:23" s="10" customFormat="1" ht="15.75">
      <c r="A59" s="73" t="s">
        <v>10</v>
      </c>
      <c r="B59" s="62"/>
      <c r="C59" s="63"/>
      <c r="D59" s="63"/>
      <c r="E59" s="39"/>
      <c r="F59" s="39"/>
      <c r="G59" s="39"/>
      <c r="H59" s="38"/>
      <c r="I59" s="74"/>
      <c r="J59" s="75"/>
      <c r="K59" s="76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</row>
    <row r="60" spans="1:23" s="10" customFormat="1" ht="15.75">
      <c r="A60" s="73" t="s">
        <v>11</v>
      </c>
      <c r="B60" s="62"/>
      <c r="C60" s="63"/>
      <c r="D60" s="63"/>
      <c r="E60" s="39"/>
      <c r="F60" s="39"/>
      <c r="G60" s="39"/>
      <c r="H60" s="38"/>
      <c r="I60" s="74"/>
      <c r="J60" s="75"/>
      <c r="K60" s="76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</row>
    <row r="61" spans="1:23" s="16" customFormat="1" ht="63">
      <c r="A61" s="54" t="s">
        <v>22</v>
      </c>
      <c r="B61" s="69" t="s">
        <v>75</v>
      </c>
      <c r="C61" s="80" t="s">
        <v>85</v>
      </c>
      <c r="D61" s="80"/>
      <c r="E61" s="81"/>
      <c r="F61" s="81"/>
      <c r="G61" s="81"/>
      <c r="H61" s="56"/>
      <c r="I61" s="57"/>
      <c r="J61" s="58"/>
      <c r="K61" s="59"/>
      <c r="L61" s="186">
        <v>0</v>
      </c>
      <c r="M61" s="186">
        <f>SUM(M62:M63)</f>
        <v>190</v>
      </c>
      <c r="N61" s="186">
        <f>SUM(N62:N63)</f>
        <v>132.4</v>
      </c>
      <c r="O61" s="186">
        <f>P61+Q61</f>
        <v>125</v>
      </c>
      <c r="P61" s="186">
        <f>P62+P63</f>
        <v>125</v>
      </c>
      <c r="Q61" s="186">
        <f aca="true" t="shared" si="9" ref="Q61:W61">Q62+Q63</f>
        <v>0</v>
      </c>
      <c r="R61" s="186">
        <f>S61+T61</f>
        <v>172</v>
      </c>
      <c r="S61" s="186">
        <f t="shared" si="9"/>
        <v>172</v>
      </c>
      <c r="T61" s="186">
        <f t="shared" si="9"/>
        <v>0</v>
      </c>
      <c r="U61" s="186">
        <f>V61+W61</f>
        <v>167</v>
      </c>
      <c r="V61" s="186">
        <f t="shared" si="9"/>
        <v>167</v>
      </c>
      <c r="W61" s="186">
        <f t="shared" si="9"/>
        <v>0</v>
      </c>
    </row>
    <row r="62" spans="1:23" s="10" customFormat="1" ht="242.25">
      <c r="A62" s="73" t="s">
        <v>12</v>
      </c>
      <c r="B62" s="37" t="s">
        <v>137</v>
      </c>
      <c r="C62" s="38"/>
      <c r="D62" s="38"/>
      <c r="E62" s="39">
        <v>10</v>
      </c>
      <c r="F62" s="39" t="s">
        <v>113</v>
      </c>
      <c r="G62" s="39">
        <v>5055600</v>
      </c>
      <c r="H62" s="38">
        <v>321</v>
      </c>
      <c r="I62" s="101" t="s">
        <v>122</v>
      </c>
      <c r="J62" s="104" t="s">
        <v>124</v>
      </c>
      <c r="K62" s="104" t="s">
        <v>178</v>
      </c>
      <c r="L62" s="187">
        <v>0</v>
      </c>
      <c r="M62" s="187">
        <v>80</v>
      </c>
      <c r="N62" s="187">
        <v>51.6</v>
      </c>
      <c r="O62" s="188">
        <f>P62+Q62</f>
        <v>50</v>
      </c>
      <c r="P62" s="187">
        <v>50</v>
      </c>
      <c r="Q62" s="187">
        <v>0</v>
      </c>
      <c r="R62" s="188">
        <f>S62+T62</f>
        <v>72</v>
      </c>
      <c r="S62" s="187">
        <v>72</v>
      </c>
      <c r="T62" s="187">
        <v>0</v>
      </c>
      <c r="U62" s="188">
        <f>V62+W62</f>
        <v>72</v>
      </c>
      <c r="V62" s="187">
        <v>72</v>
      </c>
      <c r="W62" s="187">
        <v>0</v>
      </c>
    </row>
    <row r="63" spans="1:23" s="10" customFormat="1" ht="127.5">
      <c r="A63" s="73" t="s">
        <v>13</v>
      </c>
      <c r="B63" s="37" t="s">
        <v>137</v>
      </c>
      <c r="C63" s="38"/>
      <c r="D63" s="38"/>
      <c r="E63" s="39" t="s">
        <v>83</v>
      </c>
      <c r="F63" s="39" t="s">
        <v>113</v>
      </c>
      <c r="G63" s="39" t="s">
        <v>116</v>
      </c>
      <c r="H63" s="38">
        <v>321</v>
      </c>
      <c r="I63" s="101" t="s">
        <v>123</v>
      </c>
      <c r="J63" s="104">
        <v>40464</v>
      </c>
      <c r="K63" s="104">
        <v>41639</v>
      </c>
      <c r="L63" s="187">
        <v>0</v>
      </c>
      <c r="M63" s="187">
        <v>110</v>
      </c>
      <c r="N63" s="187">
        <v>80.8</v>
      </c>
      <c r="O63" s="188">
        <f>P63+Q63</f>
        <v>75</v>
      </c>
      <c r="P63" s="187">
        <v>75</v>
      </c>
      <c r="Q63" s="187">
        <v>0</v>
      </c>
      <c r="R63" s="188">
        <f>S63+T63</f>
        <v>100</v>
      </c>
      <c r="S63" s="187">
        <v>100</v>
      </c>
      <c r="T63" s="187">
        <v>0</v>
      </c>
      <c r="U63" s="188">
        <f>V63+W63</f>
        <v>95</v>
      </c>
      <c r="V63" s="187">
        <v>95</v>
      </c>
      <c r="W63" s="187">
        <v>0</v>
      </c>
    </row>
    <row r="64" spans="1:23" s="17" customFormat="1" ht="47.25">
      <c r="A64" s="54" t="s">
        <v>29</v>
      </c>
      <c r="B64" s="69" t="s">
        <v>65</v>
      </c>
      <c r="C64" s="80" t="s">
        <v>85</v>
      </c>
      <c r="D64" s="80"/>
      <c r="E64" s="82"/>
      <c r="F64" s="82"/>
      <c r="G64" s="82"/>
      <c r="H64" s="56"/>
      <c r="I64" s="83"/>
      <c r="J64" s="84"/>
      <c r="K64" s="85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</row>
    <row r="65" spans="1:23" s="10" customFormat="1" ht="15.75">
      <c r="A65" s="73" t="s">
        <v>31</v>
      </c>
      <c r="B65" s="62"/>
      <c r="C65" s="63"/>
      <c r="D65" s="63"/>
      <c r="E65" s="39"/>
      <c r="F65" s="39"/>
      <c r="G65" s="39"/>
      <c r="H65" s="38"/>
      <c r="I65" s="74"/>
      <c r="J65" s="75"/>
      <c r="K65" s="76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</row>
    <row r="66" spans="1:23" s="10" customFormat="1" ht="15.75">
      <c r="A66" s="73" t="s">
        <v>14</v>
      </c>
      <c r="B66" s="62"/>
      <c r="C66" s="63"/>
      <c r="D66" s="63"/>
      <c r="E66" s="39"/>
      <c r="F66" s="39"/>
      <c r="G66" s="39"/>
      <c r="H66" s="38"/>
      <c r="I66" s="74"/>
      <c r="J66" s="75"/>
      <c r="K66" s="76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</row>
    <row r="67" spans="1:23" s="17" customFormat="1" ht="15.75">
      <c r="A67" s="54" t="s">
        <v>32</v>
      </c>
      <c r="B67" s="69" t="s">
        <v>63</v>
      </c>
      <c r="C67" s="80" t="s">
        <v>85</v>
      </c>
      <c r="D67" s="80"/>
      <c r="E67" s="82"/>
      <c r="F67" s="82"/>
      <c r="G67" s="82"/>
      <c r="H67" s="56"/>
      <c r="I67" s="83"/>
      <c r="J67" s="84"/>
      <c r="K67" s="85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</row>
    <row r="68" spans="1:23" s="10" customFormat="1" ht="15.75">
      <c r="A68" s="73" t="s">
        <v>15</v>
      </c>
      <c r="B68" s="37"/>
      <c r="C68" s="38"/>
      <c r="D68" s="38"/>
      <c r="E68" s="39"/>
      <c r="F68" s="39"/>
      <c r="G68" s="39"/>
      <c r="H68" s="38"/>
      <c r="I68" s="74"/>
      <c r="J68" s="75"/>
      <c r="K68" s="76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</row>
    <row r="69" spans="1:23" s="10" customFormat="1" ht="15.75">
      <c r="A69" s="73" t="s">
        <v>16</v>
      </c>
      <c r="B69" s="37"/>
      <c r="C69" s="38"/>
      <c r="D69" s="38"/>
      <c r="E69" s="39"/>
      <c r="F69" s="39"/>
      <c r="G69" s="39"/>
      <c r="H69" s="37"/>
      <c r="I69" s="74"/>
      <c r="J69" s="75"/>
      <c r="K69" s="76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</row>
    <row r="70" spans="1:23" ht="15.75">
      <c r="A70" s="54" t="s">
        <v>66</v>
      </c>
      <c r="B70" s="69" t="s">
        <v>64</v>
      </c>
      <c r="C70" s="80" t="s">
        <v>85</v>
      </c>
      <c r="D70" s="80"/>
      <c r="E70" s="81"/>
      <c r="F70" s="81"/>
      <c r="G70" s="81"/>
      <c r="H70" s="56"/>
      <c r="I70" s="57"/>
      <c r="J70" s="58"/>
      <c r="K70" s="59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</row>
    <row r="71" spans="1:23" s="10" customFormat="1" ht="15.75">
      <c r="A71" s="73" t="s">
        <v>17</v>
      </c>
      <c r="B71" s="62"/>
      <c r="C71" s="63"/>
      <c r="D71" s="63"/>
      <c r="E71" s="39"/>
      <c r="F71" s="39"/>
      <c r="G71" s="39"/>
      <c r="H71" s="38"/>
      <c r="I71" s="74"/>
      <c r="J71" s="75"/>
      <c r="K71" s="76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</row>
    <row r="72" spans="1:23" s="10" customFormat="1" ht="15.75">
      <c r="A72" s="73" t="s">
        <v>18</v>
      </c>
      <c r="B72" s="37"/>
      <c r="C72" s="38"/>
      <c r="D72" s="38"/>
      <c r="E72" s="39"/>
      <c r="F72" s="39"/>
      <c r="G72" s="39"/>
      <c r="H72" s="37"/>
      <c r="I72" s="74"/>
      <c r="J72" s="75"/>
      <c r="K72" s="76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</row>
    <row r="73" spans="1:23" s="9" customFormat="1" ht="15.75">
      <c r="A73" s="21" t="s">
        <v>23</v>
      </c>
      <c r="B73" s="48" t="s">
        <v>194</v>
      </c>
      <c r="C73" s="49"/>
      <c r="D73" s="49"/>
      <c r="E73" s="48"/>
      <c r="F73" s="48"/>
      <c r="G73" s="48"/>
      <c r="H73" s="48"/>
      <c r="I73" s="50"/>
      <c r="J73" s="51"/>
      <c r="K73" s="52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1:23" s="10" customFormat="1" ht="15.75">
      <c r="A74" s="73" t="s">
        <v>21</v>
      </c>
      <c r="B74" s="37"/>
      <c r="C74" s="38"/>
      <c r="D74" s="38"/>
      <c r="E74" s="37"/>
      <c r="F74" s="37"/>
      <c r="G74" s="37"/>
      <c r="H74" s="38"/>
      <c r="I74" s="74"/>
      <c r="J74" s="75"/>
      <c r="K74" s="76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:23" s="10" customFormat="1" ht="15.75">
      <c r="A75" s="73" t="s">
        <v>22</v>
      </c>
      <c r="B75" s="37"/>
      <c r="C75" s="38"/>
      <c r="D75" s="38"/>
      <c r="E75" s="37"/>
      <c r="F75" s="37"/>
      <c r="G75" s="37"/>
      <c r="H75" s="38"/>
      <c r="I75" s="74"/>
      <c r="J75" s="75"/>
      <c r="K75" s="76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:23" s="10" customFormat="1" ht="15.75">
      <c r="A76" s="73" t="s">
        <v>29</v>
      </c>
      <c r="B76" s="37"/>
      <c r="C76" s="38"/>
      <c r="D76" s="38"/>
      <c r="E76" s="37"/>
      <c r="F76" s="37"/>
      <c r="G76" s="37"/>
      <c r="H76" s="37"/>
      <c r="I76" s="74"/>
      <c r="J76" s="75"/>
      <c r="K76" s="7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1:23" s="9" customFormat="1" ht="15.75">
      <c r="A77" s="21" t="s">
        <v>24</v>
      </c>
      <c r="B77" s="457" t="s">
        <v>104</v>
      </c>
      <c r="C77" s="457"/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</row>
    <row r="78" spans="1:23" s="9" customFormat="1" ht="15.75">
      <c r="A78" s="61" t="s">
        <v>21</v>
      </c>
      <c r="B78" s="89"/>
      <c r="C78" s="90"/>
      <c r="D78" s="90"/>
      <c r="E78" s="89"/>
      <c r="F78" s="89"/>
      <c r="G78" s="89"/>
      <c r="H78" s="90"/>
      <c r="I78" s="87"/>
      <c r="J78" s="91"/>
      <c r="K78" s="91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s="9" customFormat="1" ht="15.75">
      <c r="A79" s="61" t="s">
        <v>22</v>
      </c>
      <c r="B79" s="89"/>
      <c r="C79" s="90"/>
      <c r="D79" s="90"/>
      <c r="E79" s="89"/>
      <c r="F79" s="89"/>
      <c r="G79" s="89"/>
      <c r="H79" s="90"/>
      <c r="I79" s="87"/>
      <c r="J79" s="91"/>
      <c r="K79" s="91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s="9" customFormat="1" ht="15.75">
      <c r="A80" s="21" t="s">
        <v>25</v>
      </c>
      <c r="B80" s="48" t="s">
        <v>26</v>
      </c>
      <c r="C80" s="49"/>
      <c r="D80" s="49"/>
      <c r="E80" s="48"/>
      <c r="F80" s="48"/>
      <c r="G80" s="48"/>
      <c r="H80" s="48"/>
      <c r="I80" s="50"/>
      <c r="J80" s="51"/>
      <c r="K80" s="52"/>
      <c r="L80" s="53">
        <v>0</v>
      </c>
      <c r="M80" s="53">
        <f>M81+M83+M86</f>
        <v>28987.9</v>
      </c>
      <c r="N80" s="53">
        <f>N81+N83+N86</f>
        <v>28987.4</v>
      </c>
      <c r="O80" s="53">
        <f>P80+Q80</f>
        <v>29807.300000000003</v>
      </c>
      <c r="P80" s="53">
        <f aca="true" t="shared" si="10" ref="P80:W80">P81+P83+P86</f>
        <v>22782.2</v>
      </c>
      <c r="Q80" s="53">
        <f t="shared" si="10"/>
        <v>7025.1</v>
      </c>
      <c r="R80" s="53">
        <f>S80+T80</f>
        <v>21092.5</v>
      </c>
      <c r="S80" s="53">
        <f t="shared" si="10"/>
        <v>21092.5</v>
      </c>
      <c r="T80" s="53">
        <f t="shared" si="10"/>
        <v>0</v>
      </c>
      <c r="U80" s="53">
        <f>V80+W80</f>
        <v>20584.6</v>
      </c>
      <c r="V80" s="53">
        <f t="shared" si="10"/>
        <v>20584.6</v>
      </c>
      <c r="W80" s="53">
        <f t="shared" si="10"/>
        <v>0</v>
      </c>
    </row>
    <row r="81" spans="1:23" s="18" customFormat="1" ht="15.75">
      <c r="A81" s="92" t="s">
        <v>21</v>
      </c>
      <c r="B81" s="93" t="s">
        <v>27</v>
      </c>
      <c r="C81" s="94" t="s">
        <v>85</v>
      </c>
      <c r="D81" s="94"/>
      <c r="E81" s="93"/>
      <c r="F81" s="93"/>
      <c r="G81" s="93"/>
      <c r="H81" s="93"/>
      <c r="I81" s="95"/>
      <c r="J81" s="96"/>
      <c r="K81" s="97"/>
      <c r="L81" s="186">
        <v>0</v>
      </c>
      <c r="M81" s="186">
        <f>M82</f>
        <v>5949.3</v>
      </c>
      <c r="N81" s="186">
        <f>N82</f>
        <v>5949.3</v>
      </c>
      <c r="O81" s="186">
        <f>P81+Q81</f>
        <v>6972.8</v>
      </c>
      <c r="P81" s="186">
        <f>P82</f>
        <v>6972.8</v>
      </c>
      <c r="Q81" s="186">
        <f>Q82</f>
        <v>0</v>
      </c>
      <c r="R81" s="186">
        <f>S81+T81</f>
        <v>7582.9</v>
      </c>
      <c r="S81" s="186">
        <f>S82</f>
        <v>7582.9</v>
      </c>
      <c r="T81" s="186">
        <f>T82</f>
        <v>0</v>
      </c>
      <c r="U81" s="186">
        <f>V81+W81</f>
        <v>8257.4</v>
      </c>
      <c r="V81" s="186">
        <f>V82</f>
        <v>8257.4</v>
      </c>
      <c r="W81" s="186">
        <f>W82</f>
        <v>0</v>
      </c>
    </row>
    <row r="82" spans="1:23" s="10" customFormat="1" ht="89.25">
      <c r="A82" s="44" t="s">
        <v>10</v>
      </c>
      <c r="B82" s="37" t="s">
        <v>126</v>
      </c>
      <c r="C82" s="38" t="s">
        <v>85</v>
      </c>
      <c r="D82" s="38"/>
      <c r="E82" s="39">
        <v>14</v>
      </c>
      <c r="F82" s="39" t="s">
        <v>109</v>
      </c>
      <c r="G82" s="39" t="s">
        <v>117</v>
      </c>
      <c r="H82" s="40">
        <v>511</v>
      </c>
      <c r="I82" s="101" t="s">
        <v>125</v>
      </c>
      <c r="J82" s="104">
        <v>39814</v>
      </c>
      <c r="K82" s="104" t="s">
        <v>121</v>
      </c>
      <c r="L82" s="187">
        <v>0</v>
      </c>
      <c r="M82" s="187">
        <v>5949.3</v>
      </c>
      <c r="N82" s="187">
        <v>5949.3</v>
      </c>
      <c r="O82" s="188">
        <f>P82+Q82</f>
        <v>6972.8</v>
      </c>
      <c r="P82" s="187">
        <v>6972.8</v>
      </c>
      <c r="Q82" s="187">
        <v>0</v>
      </c>
      <c r="R82" s="188">
        <f>S82+T82</f>
        <v>7582.9</v>
      </c>
      <c r="S82" s="187">
        <v>7582.9</v>
      </c>
      <c r="T82" s="187">
        <v>0</v>
      </c>
      <c r="U82" s="188">
        <f>V82+W82</f>
        <v>8257.4</v>
      </c>
      <c r="V82" s="187">
        <v>8257.4</v>
      </c>
      <c r="W82" s="187">
        <v>0</v>
      </c>
    </row>
    <row r="83" spans="1:23" s="17" customFormat="1" ht="15.75">
      <c r="A83" s="92" t="s">
        <v>22</v>
      </c>
      <c r="B83" s="69" t="s">
        <v>30</v>
      </c>
      <c r="C83" s="80" t="s">
        <v>85</v>
      </c>
      <c r="D83" s="80"/>
      <c r="E83" s="82"/>
      <c r="F83" s="82"/>
      <c r="G83" s="82"/>
      <c r="H83" s="98"/>
      <c r="I83" s="95"/>
      <c r="J83" s="96"/>
      <c r="K83" s="9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</row>
    <row r="84" spans="1:23" ht="15.75">
      <c r="A84" s="61" t="s">
        <v>12</v>
      </c>
      <c r="B84" s="62"/>
      <c r="C84" s="63"/>
      <c r="D84" s="63"/>
      <c r="E84" s="70"/>
      <c r="F84" s="70"/>
      <c r="G84" s="70"/>
      <c r="H84" s="71"/>
      <c r="I84" s="87"/>
      <c r="J84" s="42"/>
      <c r="K84" s="42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</row>
    <row r="85" spans="1:23" ht="15.75">
      <c r="A85" s="61" t="s">
        <v>13</v>
      </c>
      <c r="B85" s="62"/>
      <c r="C85" s="63"/>
      <c r="D85" s="63"/>
      <c r="E85" s="70"/>
      <c r="F85" s="70"/>
      <c r="G85" s="70"/>
      <c r="H85" s="71"/>
      <c r="I85" s="87"/>
      <c r="J85" s="42"/>
      <c r="K85" s="42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</row>
    <row r="86" spans="1:23" s="17" customFormat="1" ht="31.5">
      <c r="A86" s="92" t="s">
        <v>29</v>
      </c>
      <c r="B86" s="69" t="s">
        <v>33</v>
      </c>
      <c r="C86" s="80" t="s">
        <v>85</v>
      </c>
      <c r="D86" s="80"/>
      <c r="E86" s="82"/>
      <c r="F86" s="82"/>
      <c r="G86" s="82"/>
      <c r="H86" s="98"/>
      <c r="I86" s="95"/>
      <c r="J86" s="96"/>
      <c r="K86" s="96"/>
      <c r="L86" s="186">
        <v>0</v>
      </c>
      <c r="M86" s="186">
        <f>SUM(M87:M107)</f>
        <v>23038.600000000002</v>
      </c>
      <c r="N86" s="186">
        <f>SUM(N87:N107)</f>
        <v>23038.100000000002</v>
      </c>
      <c r="O86" s="186">
        <f aca="true" t="shared" si="11" ref="O86:W86">SUM(O87:O107)</f>
        <v>22834.5</v>
      </c>
      <c r="P86" s="186">
        <f>SUM(P87:P107)</f>
        <v>15809.4</v>
      </c>
      <c r="Q86" s="186">
        <f>SUM(Q87:Q107)</f>
        <v>7025.1</v>
      </c>
      <c r="R86" s="186">
        <f t="shared" si="11"/>
        <v>13509.6</v>
      </c>
      <c r="S86" s="186">
        <f>SUM(S87:S107)</f>
        <v>13509.6</v>
      </c>
      <c r="T86" s="186">
        <f t="shared" si="11"/>
        <v>0</v>
      </c>
      <c r="U86" s="186">
        <f t="shared" si="11"/>
        <v>12327.2</v>
      </c>
      <c r="V86" s="186">
        <f>SUM(V87:V107)</f>
        <v>12327.2</v>
      </c>
      <c r="W86" s="186">
        <f t="shared" si="11"/>
        <v>0</v>
      </c>
    </row>
    <row r="87" spans="1:23" s="10" customFormat="1" ht="99.75" customHeight="1">
      <c r="A87" s="99" t="s">
        <v>31</v>
      </c>
      <c r="B87" s="37" t="s">
        <v>33</v>
      </c>
      <c r="C87" s="38"/>
      <c r="D87" s="38"/>
      <c r="E87" s="39" t="s">
        <v>109</v>
      </c>
      <c r="F87" s="39" t="s">
        <v>132</v>
      </c>
      <c r="G87" s="39" t="s">
        <v>134</v>
      </c>
      <c r="H87" s="40" t="s">
        <v>120</v>
      </c>
      <c r="I87" s="453" t="s">
        <v>167</v>
      </c>
      <c r="J87" s="509" t="s">
        <v>177</v>
      </c>
      <c r="K87" s="509" t="s">
        <v>176</v>
      </c>
      <c r="L87" s="187">
        <v>0</v>
      </c>
      <c r="M87" s="187">
        <v>123.5</v>
      </c>
      <c r="N87" s="187">
        <v>123.5</v>
      </c>
      <c r="O87" s="188">
        <f aca="true" t="shared" si="12" ref="O87:O107">P87+Q87</f>
        <v>0</v>
      </c>
      <c r="P87" s="187">
        <v>0</v>
      </c>
      <c r="Q87" s="187">
        <v>0</v>
      </c>
      <c r="R87" s="188">
        <f aca="true" t="shared" si="13" ref="R87:R107">S87+T87</f>
        <v>0</v>
      </c>
      <c r="S87" s="187">
        <v>0</v>
      </c>
      <c r="T87" s="187">
        <v>0</v>
      </c>
      <c r="U87" s="188">
        <f aca="true" t="shared" si="14" ref="U87:U107">V87+W87</f>
        <v>0</v>
      </c>
      <c r="V87" s="187">
        <v>0</v>
      </c>
      <c r="W87" s="187">
        <v>0</v>
      </c>
    </row>
    <row r="88" spans="1:23" s="10" customFormat="1" ht="96.75" customHeight="1">
      <c r="A88" s="99" t="s">
        <v>14</v>
      </c>
      <c r="B88" s="37" t="s">
        <v>33</v>
      </c>
      <c r="C88" s="38"/>
      <c r="D88" s="38"/>
      <c r="E88" s="39" t="s">
        <v>113</v>
      </c>
      <c r="F88" s="39" t="s">
        <v>83</v>
      </c>
      <c r="G88" s="39" t="s">
        <v>136</v>
      </c>
      <c r="H88" s="40" t="s">
        <v>120</v>
      </c>
      <c r="I88" s="453"/>
      <c r="J88" s="509"/>
      <c r="K88" s="509"/>
      <c r="L88" s="187">
        <v>0</v>
      </c>
      <c r="M88" s="187">
        <v>1605.4</v>
      </c>
      <c r="N88" s="187">
        <v>1605.4</v>
      </c>
      <c r="O88" s="188">
        <f>P88+Q88</f>
        <v>1605.4</v>
      </c>
      <c r="P88" s="187">
        <v>0</v>
      </c>
      <c r="Q88" s="187">
        <v>1605.4</v>
      </c>
      <c r="R88" s="188">
        <f>S88+T88</f>
        <v>0</v>
      </c>
      <c r="S88" s="187">
        <v>0</v>
      </c>
      <c r="T88" s="187">
        <v>0</v>
      </c>
      <c r="U88" s="188">
        <f t="shared" si="14"/>
        <v>0</v>
      </c>
      <c r="V88" s="187">
        <v>0</v>
      </c>
      <c r="W88" s="187">
        <v>0</v>
      </c>
    </row>
    <row r="89" spans="1:23" s="10" customFormat="1" ht="99.75" customHeight="1">
      <c r="A89" s="99" t="s">
        <v>195</v>
      </c>
      <c r="B89" s="37" t="s">
        <v>33</v>
      </c>
      <c r="C89" s="38"/>
      <c r="D89" s="38"/>
      <c r="E89" s="39" t="s">
        <v>113</v>
      </c>
      <c r="F89" s="39" t="s">
        <v>83</v>
      </c>
      <c r="G89" s="39" t="s">
        <v>134</v>
      </c>
      <c r="H89" s="40" t="s">
        <v>120</v>
      </c>
      <c r="I89" s="453"/>
      <c r="J89" s="509"/>
      <c r="K89" s="509"/>
      <c r="L89" s="187">
        <v>0</v>
      </c>
      <c r="M89" s="187">
        <v>293.3</v>
      </c>
      <c r="N89" s="187">
        <v>293.3</v>
      </c>
      <c r="O89" s="188">
        <f t="shared" si="12"/>
        <v>0</v>
      </c>
      <c r="P89" s="187">
        <v>0</v>
      </c>
      <c r="Q89" s="187">
        <v>0</v>
      </c>
      <c r="R89" s="188">
        <f t="shared" si="13"/>
        <v>0</v>
      </c>
      <c r="S89" s="187">
        <v>0</v>
      </c>
      <c r="T89" s="187">
        <v>0</v>
      </c>
      <c r="U89" s="188">
        <f t="shared" si="14"/>
        <v>0</v>
      </c>
      <c r="V89" s="187">
        <v>0</v>
      </c>
      <c r="W89" s="187">
        <v>0</v>
      </c>
    </row>
    <row r="90" spans="1:23" s="10" customFormat="1" ht="140.25">
      <c r="A90" s="99" t="s">
        <v>196</v>
      </c>
      <c r="B90" s="37" t="s">
        <v>33</v>
      </c>
      <c r="C90" s="38"/>
      <c r="D90" s="38"/>
      <c r="E90" s="39" t="s">
        <v>113</v>
      </c>
      <c r="F90" s="39" t="s">
        <v>83</v>
      </c>
      <c r="G90" s="39" t="s">
        <v>172</v>
      </c>
      <c r="H90" s="40" t="s">
        <v>120</v>
      </c>
      <c r="I90" s="101" t="s">
        <v>173</v>
      </c>
      <c r="J90" s="104">
        <v>41354</v>
      </c>
      <c r="K90" s="104" t="s">
        <v>121</v>
      </c>
      <c r="L90" s="187">
        <v>0</v>
      </c>
      <c r="M90" s="187">
        <v>0</v>
      </c>
      <c r="N90" s="187">
        <v>0</v>
      </c>
      <c r="O90" s="188">
        <f>P90+Q90</f>
        <v>86.4</v>
      </c>
      <c r="P90" s="187">
        <v>0</v>
      </c>
      <c r="Q90" s="187">
        <v>86.4</v>
      </c>
      <c r="R90" s="188">
        <f>S90+T90</f>
        <v>0</v>
      </c>
      <c r="S90" s="187">
        <v>0</v>
      </c>
      <c r="T90" s="187">
        <v>0</v>
      </c>
      <c r="U90" s="188">
        <f>V90+W90</f>
        <v>0</v>
      </c>
      <c r="V90" s="187">
        <v>0</v>
      </c>
      <c r="W90" s="187">
        <v>0</v>
      </c>
    </row>
    <row r="91" spans="1:23" s="10" customFormat="1" ht="127.5">
      <c r="A91" s="99" t="s">
        <v>197</v>
      </c>
      <c r="B91" s="37" t="s">
        <v>33</v>
      </c>
      <c r="C91" s="38"/>
      <c r="D91" s="38"/>
      <c r="E91" s="39" t="s">
        <v>132</v>
      </c>
      <c r="F91" s="39" t="s">
        <v>109</v>
      </c>
      <c r="G91" s="39" t="s">
        <v>133</v>
      </c>
      <c r="H91" s="40" t="s">
        <v>120</v>
      </c>
      <c r="I91" s="105" t="s">
        <v>171</v>
      </c>
      <c r="J91" s="104">
        <v>40909</v>
      </c>
      <c r="K91" s="104" t="s">
        <v>121</v>
      </c>
      <c r="L91" s="187">
        <v>0</v>
      </c>
      <c r="M91" s="187">
        <v>42.7</v>
      </c>
      <c r="N91" s="187">
        <v>42.7</v>
      </c>
      <c r="O91" s="188">
        <f t="shared" si="12"/>
        <v>42.5</v>
      </c>
      <c r="P91" s="187">
        <v>42.5</v>
      </c>
      <c r="Q91" s="187">
        <v>0</v>
      </c>
      <c r="R91" s="188">
        <f t="shared" si="13"/>
        <v>0</v>
      </c>
      <c r="S91" s="187">
        <v>0</v>
      </c>
      <c r="T91" s="187">
        <v>0</v>
      </c>
      <c r="U91" s="188">
        <f t="shared" si="14"/>
        <v>0</v>
      </c>
      <c r="V91" s="187">
        <v>0</v>
      </c>
      <c r="W91" s="187">
        <v>0</v>
      </c>
    </row>
    <row r="92" spans="1:23" s="10" customFormat="1" ht="280.5">
      <c r="A92" s="99" t="s">
        <v>198</v>
      </c>
      <c r="B92" s="37" t="s">
        <v>33</v>
      </c>
      <c r="C92" s="38"/>
      <c r="D92" s="38"/>
      <c r="E92" s="39" t="s">
        <v>132</v>
      </c>
      <c r="F92" s="39" t="s">
        <v>114</v>
      </c>
      <c r="G92" s="39" t="s">
        <v>186</v>
      </c>
      <c r="H92" s="40" t="s">
        <v>120</v>
      </c>
      <c r="I92" s="101" t="s">
        <v>189</v>
      </c>
      <c r="J92" s="104">
        <v>41354</v>
      </c>
      <c r="K92" s="104">
        <v>41639</v>
      </c>
      <c r="L92" s="187">
        <v>0</v>
      </c>
      <c r="M92" s="187">
        <v>0</v>
      </c>
      <c r="N92" s="187">
        <v>0</v>
      </c>
      <c r="O92" s="188">
        <f>P92+Q92</f>
        <v>421.5</v>
      </c>
      <c r="P92" s="187">
        <v>0</v>
      </c>
      <c r="Q92" s="187">
        <v>421.5</v>
      </c>
      <c r="R92" s="188">
        <f>S92+T92</f>
        <v>0</v>
      </c>
      <c r="S92" s="187">
        <v>0</v>
      </c>
      <c r="T92" s="187">
        <v>0</v>
      </c>
      <c r="U92" s="188">
        <f>V92+W92</f>
        <v>0</v>
      </c>
      <c r="V92" s="187">
        <v>0</v>
      </c>
      <c r="W92" s="187">
        <v>0</v>
      </c>
    </row>
    <row r="93" spans="1:23" s="10" customFormat="1" ht="89.25">
      <c r="A93" s="99" t="s">
        <v>199</v>
      </c>
      <c r="B93" s="37" t="s">
        <v>33</v>
      </c>
      <c r="C93" s="38"/>
      <c r="D93" s="38"/>
      <c r="E93" s="39" t="s">
        <v>132</v>
      </c>
      <c r="F93" s="39" t="s">
        <v>114</v>
      </c>
      <c r="G93" s="39" t="s">
        <v>152</v>
      </c>
      <c r="H93" s="40" t="s">
        <v>120</v>
      </c>
      <c r="I93" s="101" t="s">
        <v>125</v>
      </c>
      <c r="J93" s="104">
        <v>39814</v>
      </c>
      <c r="K93" s="104" t="s">
        <v>121</v>
      </c>
      <c r="L93" s="187">
        <v>0</v>
      </c>
      <c r="M93" s="187">
        <v>0</v>
      </c>
      <c r="N93" s="187">
        <v>0</v>
      </c>
      <c r="O93" s="188">
        <f t="shared" si="12"/>
        <v>250.1</v>
      </c>
      <c r="P93" s="187">
        <v>250.1</v>
      </c>
      <c r="Q93" s="187">
        <v>0</v>
      </c>
      <c r="R93" s="188">
        <f t="shared" si="13"/>
        <v>0</v>
      </c>
      <c r="S93" s="187">
        <v>0</v>
      </c>
      <c r="T93" s="187">
        <v>0</v>
      </c>
      <c r="U93" s="188">
        <f t="shared" si="14"/>
        <v>0</v>
      </c>
      <c r="V93" s="187">
        <v>0</v>
      </c>
      <c r="W93" s="187">
        <v>0</v>
      </c>
    </row>
    <row r="94" spans="1:23" s="10" customFormat="1" ht="63.75">
      <c r="A94" s="99" t="s">
        <v>200</v>
      </c>
      <c r="B94" s="37" t="s">
        <v>33</v>
      </c>
      <c r="C94" s="38"/>
      <c r="D94" s="38"/>
      <c r="E94" s="39" t="s">
        <v>132</v>
      </c>
      <c r="F94" s="39" t="s">
        <v>114</v>
      </c>
      <c r="G94" s="39" t="s">
        <v>160</v>
      </c>
      <c r="H94" s="40" t="s">
        <v>120</v>
      </c>
      <c r="I94" s="108" t="s">
        <v>162</v>
      </c>
      <c r="J94" s="104">
        <v>40909</v>
      </c>
      <c r="K94" s="104">
        <v>42004</v>
      </c>
      <c r="L94" s="187">
        <v>0</v>
      </c>
      <c r="M94" s="187">
        <v>900</v>
      </c>
      <c r="N94" s="187">
        <v>900</v>
      </c>
      <c r="O94" s="188">
        <f>P94+Q94</f>
        <v>1561.3</v>
      </c>
      <c r="P94" s="187">
        <v>0</v>
      </c>
      <c r="Q94" s="187">
        <v>1561.3</v>
      </c>
      <c r="R94" s="188">
        <f>S94+T94</f>
        <v>0</v>
      </c>
      <c r="S94" s="187">
        <v>0</v>
      </c>
      <c r="T94" s="187">
        <v>0</v>
      </c>
      <c r="U94" s="188">
        <f t="shared" si="14"/>
        <v>0</v>
      </c>
      <c r="V94" s="187">
        <v>0</v>
      </c>
      <c r="W94" s="187">
        <v>0</v>
      </c>
    </row>
    <row r="95" spans="1:23" s="10" customFormat="1" ht="257.25" customHeight="1">
      <c r="A95" s="99" t="s">
        <v>201</v>
      </c>
      <c r="B95" s="37" t="s">
        <v>33</v>
      </c>
      <c r="C95" s="38"/>
      <c r="D95" s="38"/>
      <c r="E95" s="39" t="s">
        <v>132</v>
      </c>
      <c r="F95" s="39" t="s">
        <v>114</v>
      </c>
      <c r="G95" s="39" t="s">
        <v>161</v>
      </c>
      <c r="H95" s="40" t="s">
        <v>120</v>
      </c>
      <c r="I95" s="108" t="s">
        <v>163</v>
      </c>
      <c r="J95" s="104">
        <v>41169</v>
      </c>
      <c r="K95" s="104">
        <v>42004</v>
      </c>
      <c r="L95" s="187">
        <v>0</v>
      </c>
      <c r="M95" s="187">
        <v>332.6</v>
      </c>
      <c r="N95" s="187">
        <v>332.6</v>
      </c>
      <c r="O95" s="188">
        <f>P95+Q95</f>
        <v>2086.3</v>
      </c>
      <c r="P95" s="187">
        <v>0</v>
      </c>
      <c r="Q95" s="187">
        <v>2086.3</v>
      </c>
      <c r="R95" s="188">
        <f>S95+T95</f>
        <v>0</v>
      </c>
      <c r="S95" s="187">
        <v>0</v>
      </c>
      <c r="T95" s="187">
        <v>0</v>
      </c>
      <c r="U95" s="188">
        <f t="shared" si="14"/>
        <v>0</v>
      </c>
      <c r="V95" s="187">
        <v>0</v>
      </c>
      <c r="W95" s="187">
        <v>0</v>
      </c>
    </row>
    <row r="96" spans="1:23" s="10" customFormat="1" ht="140.25">
      <c r="A96" s="99" t="s">
        <v>202</v>
      </c>
      <c r="B96" s="37" t="s">
        <v>33</v>
      </c>
      <c r="C96" s="38"/>
      <c r="D96" s="38"/>
      <c r="E96" s="39" t="s">
        <v>132</v>
      </c>
      <c r="F96" s="39" t="s">
        <v>114</v>
      </c>
      <c r="G96" s="39" t="s">
        <v>174</v>
      </c>
      <c r="H96" s="40" t="s">
        <v>120</v>
      </c>
      <c r="I96" s="105" t="s">
        <v>175</v>
      </c>
      <c r="J96" s="104">
        <v>41410</v>
      </c>
      <c r="K96" s="104">
        <v>41639</v>
      </c>
      <c r="L96" s="187">
        <v>0</v>
      </c>
      <c r="M96" s="187">
        <v>0</v>
      </c>
      <c r="N96" s="187">
        <v>0</v>
      </c>
      <c r="O96" s="188">
        <f>P96+Q96</f>
        <v>199.7</v>
      </c>
      <c r="P96" s="187">
        <v>0</v>
      </c>
      <c r="Q96" s="187">
        <v>199.7</v>
      </c>
      <c r="R96" s="188">
        <f>S96+T96</f>
        <v>0</v>
      </c>
      <c r="S96" s="187">
        <v>0</v>
      </c>
      <c r="T96" s="187">
        <v>0</v>
      </c>
      <c r="U96" s="188">
        <f t="shared" si="14"/>
        <v>0</v>
      </c>
      <c r="V96" s="187">
        <v>0</v>
      </c>
      <c r="W96" s="187">
        <v>0</v>
      </c>
    </row>
    <row r="97" spans="1:23" s="10" customFormat="1" ht="89.25">
      <c r="A97" s="44" t="s">
        <v>203</v>
      </c>
      <c r="B97" s="37" t="s">
        <v>33</v>
      </c>
      <c r="C97" s="38"/>
      <c r="D97" s="38"/>
      <c r="E97" s="39" t="s">
        <v>132</v>
      </c>
      <c r="F97" s="39" t="s">
        <v>153</v>
      </c>
      <c r="G97" s="39" t="s">
        <v>152</v>
      </c>
      <c r="H97" s="40" t="s">
        <v>120</v>
      </c>
      <c r="I97" s="101" t="s">
        <v>125</v>
      </c>
      <c r="J97" s="104">
        <v>39814</v>
      </c>
      <c r="K97" s="104" t="s">
        <v>121</v>
      </c>
      <c r="L97" s="187">
        <v>0</v>
      </c>
      <c r="M97" s="187">
        <v>0</v>
      </c>
      <c r="N97" s="187">
        <v>0</v>
      </c>
      <c r="O97" s="188">
        <f t="shared" si="12"/>
        <v>1031.1</v>
      </c>
      <c r="P97" s="187">
        <v>1031.1</v>
      </c>
      <c r="Q97" s="187">
        <v>0</v>
      </c>
      <c r="R97" s="188">
        <f t="shared" si="13"/>
        <v>0</v>
      </c>
      <c r="S97" s="187">
        <v>0</v>
      </c>
      <c r="T97" s="187">
        <v>0</v>
      </c>
      <c r="U97" s="188">
        <f t="shared" si="14"/>
        <v>0</v>
      </c>
      <c r="V97" s="187">
        <v>0</v>
      </c>
      <c r="W97" s="187">
        <v>0</v>
      </c>
    </row>
    <row r="98" spans="1:23" s="10" customFormat="1" ht="280.5">
      <c r="A98" s="44" t="s">
        <v>204</v>
      </c>
      <c r="B98" s="37" t="s">
        <v>33</v>
      </c>
      <c r="C98" s="38"/>
      <c r="D98" s="38"/>
      <c r="E98" s="39" t="s">
        <v>132</v>
      </c>
      <c r="F98" s="39" t="s">
        <v>153</v>
      </c>
      <c r="G98" s="39" t="s">
        <v>186</v>
      </c>
      <c r="H98" s="40" t="s">
        <v>120</v>
      </c>
      <c r="I98" s="101" t="s">
        <v>189</v>
      </c>
      <c r="J98" s="104">
        <v>41354</v>
      </c>
      <c r="K98" s="104" t="s">
        <v>121</v>
      </c>
      <c r="L98" s="187">
        <v>0</v>
      </c>
      <c r="M98" s="187">
        <v>0</v>
      </c>
      <c r="N98" s="187">
        <v>0</v>
      </c>
      <c r="O98" s="188">
        <f t="shared" si="12"/>
        <v>262.7</v>
      </c>
      <c r="P98" s="187">
        <v>0</v>
      </c>
      <c r="Q98" s="187">
        <v>262.7</v>
      </c>
      <c r="R98" s="188">
        <f t="shared" si="13"/>
        <v>0</v>
      </c>
      <c r="S98" s="187">
        <v>0</v>
      </c>
      <c r="T98" s="187">
        <v>0</v>
      </c>
      <c r="U98" s="188">
        <f t="shared" si="14"/>
        <v>0</v>
      </c>
      <c r="V98" s="187">
        <v>0</v>
      </c>
      <c r="W98" s="187">
        <v>0</v>
      </c>
    </row>
    <row r="99" spans="1:23" s="10" customFormat="1" ht="140.25">
      <c r="A99" s="99" t="s">
        <v>205</v>
      </c>
      <c r="B99" s="37" t="s">
        <v>33</v>
      </c>
      <c r="C99" s="38"/>
      <c r="D99" s="38"/>
      <c r="E99" s="39" t="s">
        <v>132</v>
      </c>
      <c r="F99" s="39" t="s">
        <v>153</v>
      </c>
      <c r="G99" s="39" t="s">
        <v>174</v>
      </c>
      <c r="H99" s="40" t="s">
        <v>120</v>
      </c>
      <c r="I99" s="105" t="s">
        <v>175</v>
      </c>
      <c r="J99" s="104">
        <v>41410</v>
      </c>
      <c r="K99" s="104">
        <v>41639</v>
      </c>
      <c r="L99" s="187">
        <v>0</v>
      </c>
      <c r="M99" s="187">
        <v>0</v>
      </c>
      <c r="N99" s="187">
        <v>0</v>
      </c>
      <c r="O99" s="188">
        <f t="shared" si="12"/>
        <v>241.1</v>
      </c>
      <c r="P99" s="187">
        <v>0</v>
      </c>
      <c r="Q99" s="187">
        <v>241.1</v>
      </c>
      <c r="R99" s="188">
        <f t="shared" si="13"/>
        <v>0</v>
      </c>
      <c r="S99" s="187">
        <v>0</v>
      </c>
      <c r="T99" s="187">
        <v>0</v>
      </c>
      <c r="U99" s="188">
        <f>V99+W99</f>
        <v>0</v>
      </c>
      <c r="V99" s="187">
        <v>0</v>
      </c>
      <c r="W99" s="187">
        <v>0</v>
      </c>
    </row>
    <row r="100" spans="1:23" s="10" customFormat="1" ht="255" customHeight="1">
      <c r="A100" s="44" t="s">
        <v>206</v>
      </c>
      <c r="B100" s="37" t="s">
        <v>33</v>
      </c>
      <c r="C100" s="38"/>
      <c r="D100" s="38"/>
      <c r="E100" s="39" t="s">
        <v>135</v>
      </c>
      <c r="F100" s="39" t="s">
        <v>109</v>
      </c>
      <c r="G100" s="39" t="s">
        <v>164</v>
      </c>
      <c r="H100" s="40" t="s">
        <v>120</v>
      </c>
      <c r="I100" s="102" t="s">
        <v>163</v>
      </c>
      <c r="J100" s="104">
        <v>41169</v>
      </c>
      <c r="K100" s="104">
        <v>42004</v>
      </c>
      <c r="L100" s="187">
        <v>0</v>
      </c>
      <c r="M100" s="187">
        <v>359</v>
      </c>
      <c r="N100" s="187">
        <v>359</v>
      </c>
      <c r="O100" s="188">
        <f>P100+Q100</f>
        <v>0</v>
      </c>
      <c r="P100" s="187">
        <v>0</v>
      </c>
      <c r="Q100" s="187">
        <v>0</v>
      </c>
      <c r="R100" s="188">
        <f>S100+T100</f>
        <v>0</v>
      </c>
      <c r="S100" s="187">
        <v>0</v>
      </c>
      <c r="T100" s="187">
        <v>0</v>
      </c>
      <c r="U100" s="188">
        <f t="shared" si="14"/>
        <v>0</v>
      </c>
      <c r="V100" s="187">
        <v>0</v>
      </c>
      <c r="W100" s="187">
        <v>0</v>
      </c>
    </row>
    <row r="101" spans="1:23" s="10" customFormat="1" ht="140.25">
      <c r="A101" s="99" t="s">
        <v>207</v>
      </c>
      <c r="B101" s="37" t="s">
        <v>33</v>
      </c>
      <c r="C101" s="38"/>
      <c r="D101" s="38"/>
      <c r="E101" s="39" t="s">
        <v>135</v>
      </c>
      <c r="F101" s="39" t="s">
        <v>128</v>
      </c>
      <c r="G101" s="39" t="s">
        <v>174</v>
      </c>
      <c r="H101" s="40" t="s">
        <v>120</v>
      </c>
      <c r="I101" s="105" t="s">
        <v>175</v>
      </c>
      <c r="J101" s="104">
        <v>41410</v>
      </c>
      <c r="K101" s="104">
        <v>41639</v>
      </c>
      <c r="L101" s="187">
        <v>0</v>
      </c>
      <c r="M101" s="187">
        <v>0</v>
      </c>
      <c r="N101" s="187">
        <v>0</v>
      </c>
      <c r="O101" s="188">
        <f>P101+Q101</f>
        <v>205.8</v>
      </c>
      <c r="P101" s="187">
        <v>0</v>
      </c>
      <c r="Q101" s="187">
        <v>205.8</v>
      </c>
      <c r="R101" s="188">
        <f>S101+T101</f>
        <v>0</v>
      </c>
      <c r="S101" s="187">
        <v>0</v>
      </c>
      <c r="T101" s="187">
        <v>0</v>
      </c>
      <c r="U101" s="188">
        <f t="shared" si="14"/>
        <v>0</v>
      </c>
      <c r="V101" s="187">
        <v>0</v>
      </c>
      <c r="W101" s="187">
        <v>0</v>
      </c>
    </row>
    <row r="102" spans="1:23" s="10" customFormat="1" ht="89.25">
      <c r="A102" s="44" t="s">
        <v>208</v>
      </c>
      <c r="B102" s="37" t="s">
        <v>33</v>
      </c>
      <c r="C102" s="38"/>
      <c r="D102" s="38"/>
      <c r="E102" s="39" t="s">
        <v>135</v>
      </c>
      <c r="F102" s="39" t="s">
        <v>128</v>
      </c>
      <c r="G102" s="39" t="s">
        <v>152</v>
      </c>
      <c r="H102" s="40" t="s">
        <v>120</v>
      </c>
      <c r="I102" s="101" t="s">
        <v>125</v>
      </c>
      <c r="J102" s="104">
        <v>39814</v>
      </c>
      <c r="K102" s="104" t="s">
        <v>121</v>
      </c>
      <c r="L102" s="187">
        <v>0</v>
      </c>
      <c r="M102" s="187">
        <v>0</v>
      </c>
      <c r="N102" s="187">
        <v>0</v>
      </c>
      <c r="O102" s="188">
        <f>P102+Q102</f>
        <v>241.1</v>
      </c>
      <c r="P102" s="187">
        <v>241.1</v>
      </c>
      <c r="Q102" s="187">
        <v>0</v>
      </c>
      <c r="R102" s="188">
        <f>S102+T102</f>
        <v>0</v>
      </c>
      <c r="S102" s="187">
        <v>0</v>
      </c>
      <c r="T102" s="187">
        <v>0</v>
      </c>
      <c r="U102" s="188">
        <f>V102+W102</f>
        <v>0</v>
      </c>
      <c r="V102" s="187">
        <v>0</v>
      </c>
      <c r="W102" s="187">
        <v>0</v>
      </c>
    </row>
    <row r="103" spans="1:23" s="10" customFormat="1" ht="288" customHeight="1">
      <c r="A103" s="44" t="s">
        <v>209</v>
      </c>
      <c r="B103" s="37" t="s">
        <v>33</v>
      </c>
      <c r="C103" s="38"/>
      <c r="D103" s="38"/>
      <c r="E103" s="39" t="s">
        <v>135</v>
      </c>
      <c r="F103" s="39" t="s">
        <v>128</v>
      </c>
      <c r="G103" s="39" t="s">
        <v>186</v>
      </c>
      <c r="H103" s="40" t="s">
        <v>120</v>
      </c>
      <c r="I103" s="101" t="s">
        <v>189</v>
      </c>
      <c r="J103" s="104">
        <v>41354</v>
      </c>
      <c r="K103" s="104" t="s">
        <v>121</v>
      </c>
      <c r="L103" s="187">
        <v>0</v>
      </c>
      <c r="M103" s="187">
        <v>0</v>
      </c>
      <c r="N103" s="187">
        <v>0</v>
      </c>
      <c r="O103" s="188">
        <f>P103+Q103</f>
        <v>346.9</v>
      </c>
      <c r="P103" s="187">
        <v>0</v>
      </c>
      <c r="Q103" s="187">
        <v>346.9</v>
      </c>
      <c r="R103" s="188">
        <f>S103+T103</f>
        <v>0</v>
      </c>
      <c r="S103" s="187">
        <v>0</v>
      </c>
      <c r="T103" s="187">
        <v>0</v>
      </c>
      <c r="U103" s="188">
        <f>V103+W103</f>
        <v>0</v>
      </c>
      <c r="V103" s="187">
        <v>0</v>
      </c>
      <c r="W103" s="187">
        <v>0</v>
      </c>
    </row>
    <row r="104" spans="1:23" s="10" customFormat="1" ht="76.5">
      <c r="A104" s="44" t="s">
        <v>210</v>
      </c>
      <c r="B104" s="37" t="s">
        <v>33</v>
      </c>
      <c r="C104" s="38"/>
      <c r="D104" s="38"/>
      <c r="E104" s="39" t="s">
        <v>135</v>
      </c>
      <c r="F104" s="39" t="s">
        <v>113</v>
      </c>
      <c r="G104" s="39" t="s">
        <v>165</v>
      </c>
      <c r="H104" s="40" t="s">
        <v>120</v>
      </c>
      <c r="I104" s="101" t="s">
        <v>166</v>
      </c>
      <c r="J104" s="106">
        <v>41159</v>
      </c>
      <c r="K104" s="107" t="s">
        <v>121</v>
      </c>
      <c r="L104" s="187">
        <v>0</v>
      </c>
      <c r="M104" s="187">
        <v>347</v>
      </c>
      <c r="N104" s="187">
        <v>347</v>
      </c>
      <c r="O104" s="188">
        <f>P104+Q104</f>
        <v>80</v>
      </c>
      <c r="P104" s="187">
        <v>80</v>
      </c>
      <c r="Q104" s="187">
        <v>0</v>
      </c>
      <c r="R104" s="188">
        <f>S104+T104</f>
        <v>0</v>
      </c>
      <c r="S104" s="187">
        <v>0</v>
      </c>
      <c r="T104" s="187">
        <v>0</v>
      </c>
      <c r="U104" s="188">
        <f t="shared" si="14"/>
        <v>0</v>
      </c>
      <c r="V104" s="187">
        <v>0</v>
      </c>
      <c r="W104" s="187">
        <v>0</v>
      </c>
    </row>
    <row r="105" spans="1:23" s="10" customFormat="1" ht="140.25">
      <c r="A105" s="44" t="s">
        <v>211</v>
      </c>
      <c r="B105" s="37" t="s">
        <v>33</v>
      </c>
      <c r="C105" s="38"/>
      <c r="D105" s="38"/>
      <c r="E105" s="39" t="s">
        <v>135</v>
      </c>
      <c r="F105" s="39" t="s">
        <v>135</v>
      </c>
      <c r="G105" s="39" t="s">
        <v>134</v>
      </c>
      <c r="H105" s="40" t="s">
        <v>120</v>
      </c>
      <c r="I105" s="102" t="s">
        <v>446</v>
      </c>
      <c r="J105" s="103" t="s">
        <v>168</v>
      </c>
      <c r="K105" s="103" t="s">
        <v>169</v>
      </c>
      <c r="L105" s="187">
        <v>0</v>
      </c>
      <c r="M105" s="187">
        <v>12.9</v>
      </c>
      <c r="N105" s="187">
        <v>12.9</v>
      </c>
      <c r="O105" s="188">
        <f t="shared" si="12"/>
        <v>0</v>
      </c>
      <c r="P105" s="187">
        <v>0</v>
      </c>
      <c r="Q105" s="187">
        <v>0</v>
      </c>
      <c r="R105" s="188">
        <f t="shared" si="13"/>
        <v>0</v>
      </c>
      <c r="S105" s="187">
        <v>0</v>
      </c>
      <c r="T105" s="187">
        <v>0</v>
      </c>
      <c r="U105" s="188">
        <f t="shared" si="14"/>
        <v>0</v>
      </c>
      <c r="V105" s="187">
        <v>0</v>
      </c>
      <c r="W105" s="187">
        <v>0</v>
      </c>
    </row>
    <row r="106" spans="1:23" s="10" customFormat="1" ht="140.25">
      <c r="A106" s="99" t="s">
        <v>212</v>
      </c>
      <c r="B106" s="37" t="s">
        <v>33</v>
      </c>
      <c r="C106" s="38"/>
      <c r="D106" s="38"/>
      <c r="E106" s="39" t="s">
        <v>135</v>
      </c>
      <c r="F106" s="39" t="s">
        <v>135</v>
      </c>
      <c r="G106" s="39" t="s">
        <v>172</v>
      </c>
      <c r="H106" s="40" t="s">
        <v>120</v>
      </c>
      <c r="I106" s="101" t="s">
        <v>173</v>
      </c>
      <c r="J106" s="104">
        <v>41354</v>
      </c>
      <c r="K106" s="104" t="s">
        <v>121</v>
      </c>
      <c r="L106" s="187">
        <v>0</v>
      </c>
      <c r="M106" s="187">
        <v>0</v>
      </c>
      <c r="N106" s="187">
        <v>0</v>
      </c>
      <c r="O106" s="188">
        <f t="shared" si="12"/>
        <v>8</v>
      </c>
      <c r="P106" s="187">
        <v>0</v>
      </c>
      <c r="Q106" s="187">
        <v>8</v>
      </c>
      <c r="R106" s="188">
        <f t="shared" si="13"/>
        <v>0</v>
      </c>
      <c r="S106" s="187">
        <v>0</v>
      </c>
      <c r="T106" s="187">
        <v>0</v>
      </c>
      <c r="U106" s="188">
        <f t="shared" si="14"/>
        <v>0</v>
      </c>
      <c r="V106" s="187">
        <v>0</v>
      </c>
      <c r="W106" s="187">
        <v>0</v>
      </c>
    </row>
    <row r="107" spans="1:23" s="10" customFormat="1" ht="140.25">
      <c r="A107" s="44" t="s">
        <v>213</v>
      </c>
      <c r="B107" s="37" t="s">
        <v>33</v>
      </c>
      <c r="C107" s="38"/>
      <c r="D107" s="38"/>
      <c r="E107" s="39" t="s">
        <v>118</v>
      </c>
      <c r="F107" s="39" t="s">
        <v>113</v>
      </c>
      <c r="G107" s="39" t="s">
        <v>119</v>
      </c>
      <c r="H107" s="40" t="s">
        <v>120</v>
      </c>
      <c r="I107" s="102" t="s">
        <v>170</v>
      </c>
      <c r="J107" s="103">
        <v>40267</v>
      </c>
      <c r="K107" s="103" t="s">
        <v>121</v>
      </c>
      <c r="L107" s="187">
        <v>0</v>
      </c>
      <c r="M107" s="187">
        <v>19022.2</v>
      </c>
      <c r="N107" s="187">
        <v>19021.7</v>
      </c>
      <c r="O107" s="188">
        <f t="shared" si="12"/>
        <v>14164.6</v>
      </c>
      <c r="P107" s="187">
        <v>14164.6</v>
      </c>
      <c r="Q107" s="187">
        <v>0</v>
      </c>
      <c r="R107" s="188">
        <f t="shared" si="13"/>
        <v>13509.6</v>
      </c>
      <c r="S107" s="187">
        <v>13509.6</v>
      </c>
      <c r="T107" s="187">
        <v>0</v>
      </c>
      <c r="U107" s="188">
        <f t="shared" si="14"/>
        <v>12327.2</v>
      </c>
      <c r="V107" s="187">
        <v>12327.2</v>
      </c>
      <c r="W107" s="187">
        <v>0</v>
      </c>
    </row>
    <row r="108" spans="1:23" s="9" customFormat="1" ht="15.75">
      <c r="A108" s="21" t="s">
        <v>34</v>
      </c>
      <c r="B108" s="48" t="s">
        <v>105</v>
      </c>
      <c r="C108" s="49"/>
      <c r="D108" s="49"/>
      <c r="E108" s="48"/>
      <c r="F108" s="48"/>
      <c r="G108" s="48"/>
      <c r="H108" s="48"/>
      <c r="I108" s="50"/>
      <c r="J108" s="51"/>
      <c r="K108" s="52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</row>
    <row r="109" spans="1:23" ht="15.75">
      <c r="A109" s="61"/>
      <c r="B109" s="62"/>
      <c r="C109" s="63" t="s">
        <v>85</v>
      </c>
      <c r="D109" s="63"/>
      <c r="E109" s="62"/>
      <c r="F109" s="62"/>
      <c r="G109" s="62"/>
      <c r="H109" s="63"/>
      <c r="I109" s="87"/>
      <c r="J109" s="42"/>
      <c r="K109" s="42"/>
      <c r="L109" s="65"/>
      <c r="M109" s="65"/>
      <c r="N109" s="65"/>
      <c r="O109" s="65"/>
      <c r="P109" s="88"/>
      <c r="Q109" s="88"/>
      <c r="R109" s="88"/>
      <c r="S109" s="65"/>
      <c r="T109" s="65"/>
      <c r="U109" s="65"/>
      <c r="V109" s="65"/>
      <c r="W109" s="65"/>
    </row>
    <row r="110" spans="1:23" s="9" customFormat="1" ht="15.75">
      <c r="A110" s="21" t="s">
        <v>35</v>
      </c>
      <c r="B110" s="457" t="s">
        <v>106</v>
      </c>
      <c r="C110" s="457"/>
      <c r="D110" s="457"/>
      <c r="E110" s="457"/>
      <c r="F110" s="457"/>
      <c r="G110" s="457"/>
      <c r="H110" s="457"/>
      <c r="I110" s="457"/>
      <c r="J110" s="457"/>
      <c r="K110" s="457"/>
      <c r="L110" s="457"/>
      <c r="M110" s="457"/>
      <c r="N110" s="457"/>
      <c r="O110" s="457"/>
      <c r="P110" s="457"/>
      <c r="Q110" s="457"/>
      <c r="R110" s="457"/>
      <c r="S110" s="457"/>
      <c r="T110" s="457"/>
      <c r="U110" s="457"/>
      <c r="V110" s="457"/>
      <c r="W110" s="457"/>
    </row>
    <row r="111" spans="1:23" s="12" customFormat="1" ht="15.75">
      <c r="A111" s="61"/>
      <c r="B111" s="62"/>
      <c r="C111" s="63" t="s">
        <v>85</v>
      </c>
      <c r="D111" s="63"/>
      <c r="E111" s="62"/>
      <c r="F111" s="62"/>
      <c r="G111" s="62"/>
      <c r="H111" s="63"/>
      <c r="I111" s="87"/>
      <c r="J111" s="42"/>
      <c r="K111" s="42"/>
      <c r="L111" s="65"/>
      <c r="M111" s="65"/>
      <c r="N111" s="65"/>
      <c r="O111" s="65"/>
      <c r="P111" s="88"/>
      <c r="Q111" s="88"/>
      <c r="R111" s="88"/>
      <c r="S111" s="88"/>
      <c r="T111" s="88"/>
      <c r="U111" s="88"/>
      <c r="V111" s="88"/>
      <c r="W111" s="88"/>
    </row>
    <row r="112" spans="1:23" s="9" customFormat="1" ht="15.75">
      <c r="A112" s="21" t="s">
        <v>141</v>
      </c>
      <c r="B112" s="22" t="s">
        <v>48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35">
        <v>0</v>
      </c>
      <c r="M112" s="35">
        <f>M113</f>
        <v>3879.5</v>
      </c>
      <c r="N112" s="35">
        <f>N113</f>
        <v>0</v>
      </c>
      <c r="O112" s="36">
        <f>P112+Q112</f>
        <v>5429.8</v>
      </c>
      <c r="P112" s="36">
        <f>P113</f>
        <v>5429.8</v>
      </c>
      <c r="Q112" s="36">
        <f>Q113</f>
        <v>0</v>
      </c>
      <c r="R112" s="36">
        <f>S112+T112</f>
        <v>8009.2</v>
      </c>
      <c r="S112" s="36">
        <f>S113</f>
        <v>8009.2</v>
      </c>
      <c r="T112" s="36">
        <f>T113</f>
        <v>0</v>
      </c>
      <c r="U112" s="36">
        <f>V112+W112</f>
        <v>8098.4</v>
      </c>
      <c r="V112" s="36">
        <f>V113</f>
        <v>8098.4</v>
      </c>
      <c r="W112" s="36">
        <f>W113</f>
        <v>0</v>
      </c>
    </row>
    <row r="113" spans="1:23" s="10" customFormat="1" ht="242.25">
      <c r="A113" s="44" t="s">
        <v>37</v>
      </c>
      <c r="B113" s="37" t="s">
        <v>108</v>
      </c>
      <c r="C113" s="38" t="s">
        <v>85</v>
      </c>
      <c r="D113" s="38"/>
      <c r="E113" s="39" t="s">
        <v>109</v>
      </c>
      <c r="F113" s="39" t="s">
        <v>84</v>
      </c>
      <c r="G113" s="39" t="s">
        <v>112</v>
      </c>
      <c r="H113" s="40">
        <v>870</v>
      </c>
      <c r="I113" s="100" t="s">
        <v>179</v>
      </c>
      <c r="J113" s="101" t="s">
        <v>180</v>
      </c>
      <c r="K113" s="101" t="s">
        <v>181</v>
      </c>
      <c r="L113" s="187">
        <v>0</v>
      </c>
      <c r="M113" s="187">
        <v>3879.5</v>
      </c>
      <c r="N113" s="187">
        <v>0</v>
      </c>
      <c r="O113" s="188">
        <f>P113+Q113</f>
        <v>5429.8</v>
      </c>
      <c r="P113" s="187">
        <v>5429.8</v>
      </c>
      <c r="Q113" s="187">
        <v>0</v>
      </c>
      <c r="R113" s="188">
        <f>S113+T113</f>
        <v>8009.2</v>
      </c>
      <c r="S113" s="187">
        <v>8009.2</v>
      </c>
      <c r="T113" s="187">
        <v>0</v>
      </c>
      <c r="U113" s="188">
        <f>V113+W113</f>
        <v>8098.4</v>
      </c>
      <c r="V113" s="187">
        <v>8098.4</v>
      </c>
      <c r="W113" s="187">
        <v>0</v>
      </c>
    </row>
    <row r="114" spans="1:23" s="207" customFormat="1" ht="20.25">
      <c r="A114" s="208" t="s">
        <v>223</v>
      </c>
      <c r="B114" s="459" t="s">
        <v>224</v>
      </c>
      <c r="C114" s="460"/>
      <c r="D114" s="460"/>
      <c r="E114" s="460"/>
      <c r="F114" s="460"/>
      <c r="G114" s="460"/>
      <c r="H114" s="460"/>
      <c r="I114" s="460"/>
      <c r="J114" s="460"/>
      <c r="K114" s="461"/>
      <c r="L114" s="210">
        <f>L115+L226</f>
        <v>0</v>
      </c>
      <c r="M114" s="210">
        <f>M115+M226</f>
        <v>34766.200000000004</v>
      </c>
      <c r="N114" s="210">
        <f aca="true" t="shared" si="15" ref="N114:W114">N115+N226</f>
        <v>34343.40000000001</v>
      </c>
      <c r="O114" s="210">
        <f t="shared" si="15"/>
        <v>42832.7</v>
      </c>
      <c r="P114" s="210">
        <f t="shared" si="15"/>
        <v>33859.49999999999</v>
      </c>
      <c r="Q114" s="210">
        <f t="shared" si="15"/>
        <v>8973.2</v>
      </c>
      <c r="R114" s="210">
        <f t="shared" si="15"/>
        <v>49183.7</v>
      </c>
      <c r="S114" s="210">
        <f t="shared" si="15"/>
        <v>49183.7</v>
      </c>
      <c r="T114" s="210">
        <f t="shared" si="15"/>
        <v>0</v>
      </c>
      <c r="U114" s="210">
        <f t="shared" si="15"/>
        <v>51505.100000000006</v>
      </c>
      <c r="V114" s="210">
        <f t="shared" si="15"/>
        <v>51505.100000000006</v>
      </c>
      <c r="W114" s="209">
        <f t="shared" si="15"/>
        <v>0</v>
      </c>
    </row>
    <row r="115" spans="1:23" ht="15.75">
      <c r="A115" s="110" t="s">
        <v>9</v>
      </c>
      <c r="B115" s="48" t="s">
        <v>88</v>
      </c>
      <c r="C115" s="49"/>
      <c r="D115" s="49"/>
      <c r="E115" s="48"/>
      <c r="F115" s="48"/>
      <c r="G115" s="48"/>
      <c r="H115" s="48"/>
      <c r="I115" s="50"/>
      <c r="J115" s="51"/>
      <c r="K115" s="52"/>
      <c r="L115" s="53">
        <v>0</v>
      </c>
      <c r="M115" s="53">
        <f>M116+M121+M128+M134+M223</f>
        <v>34766.200000000004</v>
      </c>
      <c r="N115" s="53">
        <f>N116+N121+N128+N134+N223</f>
        <v>34343.40000000001</v>
      </c>
      <c r="O115" s="53">
        <f aca="true" t="shared" si="16" ref="O115:O120">P115+Q115</f>
        <v>42782.7</v>
      </c>
      <c r="P115" s="53">
        <f>P116+P121+P128+P134+P223</f>
        <v>33809.49999999999</v>
      </c>
      <c r="Q115" s="53">
        <f>Q116+Q121+Q128+Q134+Q223</f>
        <v>8973.2</v>
      </c>
      <c r="R115" s="53">
        <f aca="true" t="shared" si="17" ref="R115:R120">S115+T115</f>
        <v>49183.7</v>
      </c>
      <c r="S115" s="53">
        <f>S116+S121+S128+S134+S223</f>
        <v>49183.7</v>
      </c>
      <c r="T115" s="53">
        <f>T116+T121+T128+T134+T223</f>
        <v>0</v>
      </c>
      <c r="U115" s="53">
        <f aca="true" t="shared" si="18" ref="U115:U120">V115+W115</f>
        <v>51505.100000000006</v>
      </c>
      <c r="V115" s="53">
        <f>V116+V121+V128+V134+V223</f>
        <v>51505.100000000006</v>
      </c>
      <c r="W115" s="53">
        <f>W116+W121+W128+W134+W223</f>
        <v>0</v>
      </c>
    </row>
    <row r="116" spans="1:23" ht="15.75">
      <c r="A116" s="114" t="s">
        <v>89</v>
      </c>
      <c r="B116" s="55"/>
      <c r="C116" s="56"/>
      <c r="D116" s="56"/>
      <c r="E116" s="55"/>
      <c r="F116" s="55"/>
      <c r="G116" s="55"/>
      <c r="H116" s="55"/>
      <c r="I116" s="57"/>
      <c r="J116" s="58"/>
      <c r="K116" s="59"/>
      <c r="L116" s="242">
        <v>0</v>
      </c>
      <c r="M116" s="242">
        <f>SUM(M117:M120)</f>
        <v>817.1</v>
      </c>
      <c r="N116" s="242">
        <f>SUM(N117:N120)</f>
        <v>394.29999999999995</v>
      </c>
      <c r="O116" s="242">
        <f t="shared" si="16"/>
        <v>589.1</v>
      </c>
      <c r="P116" s="242">
        <f>SUM(P117:P120)</f>
        <v>589.1</v>
      </c>
      <c r="Q116" s="242">
        <f>SUM(Q117:Q120)</f>
        <v>0</v>
      </c>
      <c r="R116" s="242">
        <f t="shared" si="17"/>
        <v>867</v>
      </c>
      <c r="S116" s="242">
        <f>SUM(S117:S120)</f>
        <v>867</v>
      </c>
      <c r="T116" s="242">
        <f>SUM(T117:T120)</f>
        <v>0</v>
      </c>
      <c r="U116" s="242">
        <f t="shared" si="18"/>
        <v>867.2</v>
      </c>
      <c r="V116" s="242">
        <f>SUM(V117:V120)</f>
        <v>867.2</v>
      </c>
      <c r="W116" s="242">
        <f>SUM(W117:W120)</f>
        <v>0</v>
      </c>
    </row>
    <row r="117" spans="1:24" ht="62.25" customHeight="1">
      <c r="A117" s="118" t="s">
        <v>10</v>
      </c>
      <c r="B117" s="62" t="s">
        <v>90</v>
      </c>
      <c r="C117" s="63" t="s">
        <v>85</v>
      </c>
      <c r="D117" s="63"/>
      <c r="E117" s="71" t="s">
        <v>225</v>
      </c>
      <c r="F117" s="71" t="s">
        <v>132</v>
      </c>
      <c r="G117" s="71" t="s">
        <v>111</v>
      </c>
      <c r="H117" s="71" t="s">
        <v>183</v>
      </c>
      <c r="I117" s="442" t="s">
        <v>226</v>
      </c>
      <c r="J117" s="490" t="s">
        <v>227</v>
      </c>
      <c r="K117" s="490" t="s">
        <v>228</v>
      </c>
      <c r="L117" s="238">
        <v>0</v>
      </c>
      <c r="M117" s="238">
        <v>807.4</v>
      </c>
      <c r="N117" s="238">
        <v>388.4</v>
      </c>
      <c r="O117" s="246">
        <f t="shared" si="16"/>
        <v>582.7</v>
      </c>
      <c r="P117" s="238">
        <v>582.7</v>
      </c>
      <c r="Q117" s="238">
        <v>0</v>
      </c>
      <c r="R117" s="246">
        <f t="shared" si="17"/>
        <v>863.5</v>
      </c>
      <c r="S117" s="238">
        <v>863.5</v>
      </c>
      <c r="T117" s="247">
        <v>0</v>
      </c>
      <c r="U117" s="248">
        <f t="shared" si="18"/>
        <v>863.5</v>
      </c>
      <c r="V117" s="247">
        <v>863.5</v>
      </c>
      <c r="W117" s="249">
        <v>0</v>
      </c>
      <c r="X117" s="206"/>
    </row>
    <row r="118" spans="1:24" ht="68.25" customHeight="1">
      <c r="A118" s="118" t="s">
        <v>11</v>
      </c>
      <c r="B118" s="62" t="s">
        <v>90</v>
      </c>
      <c r="C118" s="63" t="s">
        <v>85</v>
      </c>
      <c r="D118" s="63"/>
      <c r="E118" s="71" t="s">
        <v>225</v>
      </c>
      <c r="F118" s="71" t="s">
        <v>132</v>
      </c>
      <c r="G118" s="71" t="s">
        <v>134</v>
      </c>
      <c r="H118" s="71" t="s">
        <v>183</v>
      </c>
      <c r="I118" s="462"/>
      <c r="J118" s="495"/>
      <c r="K118" s="495"/>
      <c r="L118" s="238">
        <v>0</v>
      </c>
      <c r="M118" s="238">
        <v>5.7</v>
      </c>
      <c r="N118" s="238">
        <v>5.7</v>
      </c>
      <c r="O118" s="246">
        <f t="shared" si="16"/>
        <v>0</v>
      </c>
      <c r="P118" s="238">
        <v>0</v>
      </c>
      <c r="Q118" s="238">
        <v>0</v>
      </c>
      <c r="R118" s="246">
        <f t="shared" si="17"/>
        <v>0</v>
      </c>
      <c r="S118" s="238">
        <v>0</v>
      </c>
      <c r="T118" s="247">
        <v>0</v>
      </c>
      <c r="U118" s="248">
        <f t="shared" si="18"/>
        <v>0</v>
      </c>
      <c r="V118" s="247">
        <v>0</v>
      </c>
      <c r="W118" s="249">
        <v>0</v>
      </c>
      <c r="X118" s="206"/>
    </row>
    <row r="119" spans="1:24" ht="67.5" customHeight="1">
      <c r="A119" s="122" t="s">
        <v>28</v>
      </c>
      <c r="B119" s="62" t="s">
        <v>91</v>
      </c>
      <c r="C119" s="63" t="s">
        <v>85</v>
      </c>
      <c r="D119" s="63"/>
      <c r="E119" s="71" t="s">
        <v>225</v>
      </c>
      <c r="F119" s="71" t="s">
        <v>132</v>
      </c>
      <c r="G119" s="71" t="s">
        <v>111</v>
      </c>
      <c r="H119" s="71" t="s">
        <v>148</v>
      </c>
      <c r="I119" s="462"/>
      <c r="J119" s="495"/>
      <c r="K119" s="495"/>
      <c r="L119" s="238">
        <v>0</v>
      </c>
      <c r="M119" s="238">
        <v>2.6</v>
      </c>
      <c r="N119" s="238">
        <v>0</v>
      </c>
      <c r="O119" s="246">
        <f t="shared" si="16"/>
        <v>6.4</v>
      </c>
      <c r="P119" s="238">
        <v>6.4</v>
      </c>
      <c r="Q119" s="238">
        <v>0</v>
      </c>
      <c r="R119" s="246">
        <f t="shared" si="17"/>
        <v>2.4</v>
      </c>
      <c r="S119" s="238">
        <v>2.4</v>
      </c>
      <c r="T119" s="247">
        <v>0</v>
      </c>
      <c r="U119" s="248">
        <f t="shared" si="18"/>
        <v>2.5</v>
      </c>
      <c r="V119" s="247">
        <v>2.5</v>
      </c>
      <c r="W119" s="249">
        <v>0</v>
      </c>
      <c r="X119" s="206"/>
    </row>
    <row r="120" spans="1:24" ht="33.75" customHeight="1">
      <c r="A120" s="122" t="s">
        <v>140</v>
      </c>
      <c r="B120" s="62" t="s">
        <v>48</v>
      </c>
      <c r="C120" s="63" t="s">
        <v>85</v>
      </c>
      <c r="D120" s="63"/>
      <c r="E120" s="71" t="s">
        <v>225</v>
      </c>
      <c r="F120" s="71" t="s">
        <v>132</v>
      </c>
      <c r="G120" s="71" t="s">
        <v>111</v>
      </c>
      <c r="H120" s="71" t="s">
        <v>229</v>
      </c>
      <c r="I120" s="443"/>
      <c r="J120" s="491"/>
      <c r="K120" s="491"/>
      <c r="L120" s="238">
        <v>0</v>
      </c>
      <c r="M120" s="238">
        <v>1.4</v>
      </c>
      <c r="N120" s="238">
        <v>0.2</v>
      </c>
      <c r="O120" s="246">
        <f t="shared" si="16"/>
        <v>0</v>
      </c>
      <c r="P120" s="238">
        <v>0</v>
      </c>
      <c r="Q120" s="238">
        <v>0</v>
      </c>
      <c r="R120" s="246">
        <f t="shared" si="17"/>
        <v>1.1</v>
      </c>
      <c r="S120" s="238">
        <v>1.1</v>
      </c>
      <c r="T120" s="247">
        <v>0</v>
      </c>
      <c r="U120" s="248">
        <f t="shared" si="18"/>
        <v>1.2</v>
      </c>
      <c r="V120" s="247">
        <v>1.2</v>
      </c>
      <c r="W120" s="249">
        <v>0</v>
      </c>
      <c r="X120" s="206"/>
    </row>
    <row r="121" spans="1:23" ht="15.75">
      <c r="A121" s="470" t="s">
        <v>92</v>
      </c>
      <c r="B121" s="471"/>
      <c r="C121" s="471"/>
      <c r="D121" s="471"/>
      <c r="E121" s="471"/>
      <c r="F121" s="471"/>
      <c r="G121" s="471"/>
      <c r="H121" s="471"/>
      <c r="I121" s="471"/>
      <c r="J121" s="471"/>
      <c r="K121" s="474"/>
      <c r="L121" s="234"/>
      <c r="M121" s="235"/>
      <c r="N121" s="235"/>
      <c r="O121" s="235"/>
      <c r="P121" s="235"/>
      <c r="Q121" s="235"/>
      <c r="R121" s="235"/>
      <c r="S121" s="235"/>
      <c r="T121" s="236"/>
      <c r="U121" s="236"/>
      <c r="V121" s="236"/>
      <c r="W121" s="237"/>
    </row>
    <row r="122" spans="1:23" ht="31.5">
      <c r="A122" s="118" t="s">
        <v>12</v>
      </c>
      <c r="B122" s="62" t="s">
        <v>49</v>
      </c>
      <c r="C122" s="63"/>
      <c r="D122" s="63"/>
      <c r="E122" s="62"/>
      <c r="F122" s="62"/>
      <c r="G122" s="62"/>
      <c r="H122" s="63"/>
      <c r="I122" s="64"/>
      <c r="J122" s="43"/>
      <c r="K122" s="43"/>
      <c r="L122" s="250"/>
      <c r="M122" s="250"/>
      <c r="N122" s="250"/>
      <c r="O122" s="250"/>
      <c r="P122" s="250"/>
      <c r="Q122" s="250"/>
      <c r="R122" s="250"/>
      <c r="S122" s="250"/>
      <c r="T122" s="251"/>
      <c r="U122" s="251"/>
      <c r="V122" s="251"/>
      <c r="W122" s="252"/>
    </row>
    <row r="123" spans="1:23" ht="15.75">
      <c r="A123" s="118" t="s">
        <v>76</v>
      </c>
      <c r="B123" s="62"/>
      <c r="C123" s="63"/>
      <c r="D123" s="63"/>
      <c r="E123" s="62"/>
      <c r="F123" s="62"/>
      <c r="G123" s="62"/>
      <c r="H123" s="63"/>
      <c r="I123" s="64"/>
      <c r="J123" s="43"/>
      <c r="K123" s="43"/>
      <c r="L123" s="250"/>
      <c r="M123" s="250"/>
      <c r="N123" s="250"/>
      <c r="O123" s="250"/>
      <c r="P123" s="250"/>
      <c r="Q123" s="250"/>
      <c r="R123" s="250"/>
      <c r="S123" s="250"/>
      <c r="T123" s="251"/>
      <c r="U123" s="251"/>
      <c r="V123" s="251"/>
      <c r="W123" s="252"/>
    </row>
    <row r="124" spans="1:23" ht="47.25">
      <c r="A124" s="122" t="s">
        <v>13</v>
      </c>
      <c r="B124" s="62" t="s">
        <v>50</v>
      </c>
      <c r="C124" s="63"/>
      <c r="D124" s="63"/>
      <c r="E124" s="62"/>
      <c r="F124" s="62"/>
      <c r="G124" s="62"/>
      <c r="H124" s="63"/>
      <c r="I124" s="67"/>
      <c r="J124" s="67"/>
      <c r="K124" s="68"/>
      <c r="L124" s="250"/>
      <c r="M124" s="253"/>
      <c r="N124" s="253"/>
      <c r="O124" s="253"/>
      <c r="P124" s="253"/>
      <c r="Q124" s="253"/>
      <c r="R124" s="253"/>
      <c r="S124" s="253"/>
      <c r="T124" s="254"/>
      <c r="U124" s="254"/>
      <c r="V124" s="254"/>
      <c r="W124" s="255"/>
    </row>
    <row r="125" spans="1:23" ht="15.75">
      <c r="A125" s="122" t="s">
        <v>77</v>
      </c>
      <c r="B125" s="62"/>
      <c r="C125" s="63"/>
      <c r="D125" s="63"/>
      <c r="E125" s="62"/>
      <c r="F125" s="62"/>
      <c r="G125" s="62"/>
      <c r="H125" s="63"/>
      <c r="I125" s="67"/>
      <c r="J125" s="67"/>
      <c r="K125" s="68"/>
      <c r="L125" s="250"/>
      <c r="M125" s="253"/>
      <c r="N125" s="253"/>
      <c r="O125" s="253"/>
      <c r="P125" s="253"/>
      <c r="Q125" s="253"/>
      <c r="R125" s="253"/>
      <c r="S125" s="253"/>
      <c r="T125" s="254"/>
      <c r="U125" s="254"/>
      <c r="V125" s="254"/>
      <c r="W125" s="255"/>
    </row>
    <row r="126" spans="1:23" ht="15.75">
      <c r="A126" s="122" t="s">
        <v>230</v>
      </c>
      <c r="B126" s="62" t="s">
        <v>48</v>
      </c>
      <c r="C126" s="63"/>
      <c r="D126" s="63"/>
      <c r="E126" s="62"/>
      <c r="F126" s="62"/>
      <c r="G126" s="62"/>
      <c r="H126" s="62"/>
      <c r="I126" s="67"/>
      <c r="J126" s="67"/>
      <c r="K126" s="68"/>
      <c r="L126" s="250"/>
      <c r="M126" s="253"/>
      <c r="N126" s="253"/>
      <c r="O126" s="253"/>
      <c r="P126" s="253"/>
      <c r="Q126" s="253"/>
      <c r="R126" s="253"/>
      <c r="S126" s="253"/>
      <c r="T126" s="254"/>
      <c r="U126" s="254"/>
      <c r="V126" s="254"/>
      <c r="W126" s="255"/>
    </row>
    <row r="127" spans="1:23" ht="15.75">
      <c r="A127" s="128" t="s">
        <v>78</v>
      </c>
      <c r="B127" s="62"/>
      <c r="C127" s="63"/>
      <c r="D127" s="63"/>
      <c r="E127" s="62"/>
      <c r="F127" s="62"/>
      <c r="G127" s="62"/>
      <c r="H127" s="62"/>
      <c r="I127" s="67"/>
      <c r="J127" s="67"/>
      <c r="K127" s="68"/>
      <c r="L127" s="250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6"/>
    </row>
    <row r="128" spans="1:23" ht="15.75">
      <c r="A128" s="452" t="s">
        <v>93</v>
      </c>
      <c r="B128" s="452"/>
      <c r="C128" s="452"/>
      <c r="D128" s="452"/>
      <c r="E128" s="452"/>
      <c r="F128" s="452"/>
      <c r="G128" s="452"/>
      <c r="H128" s="452"/>
      <c r="I128" s="452"/>
      <c r="J128" s="452"/>
      <c r="K128" s="452"/>
      <c r="L128" s="257">
        <f>L129+L131</f>
        <v>0</v>
      </c>
      <c r="M128" s="257">
        <f aca="true" t="shared" si="19" ref="M128:W128">M129+M131</f>
        <v>15</v>
      </c>
      <c r="N128" s="257">
        <f t="shared" si="19"/>
        <v>15</v>
      </c>
      <c r="O128" s="257">
        <f>P128+Q128</f>
        <v>7.6</v>
      </c>
      <c r="P128" s="257">
        <f t="shared" si="19"/>
        <v>7.6</v>
      </c>
      <c r="Q128" s="257">
        <f t="shared" si="19"/>
        <v>0</v>
      </c>
      <c r="R128" s="257">
        <f>S128+T128</f>
        <v>0</v>
      </c>
      <c r="S128" s="257">
        <f t="shared" si="19"/>
        <v>0</v>
      </c>
      <c r="T128" s="257">
        <f t="shared" si="19"/>
        <v>0</v>
      </c>
      <c r="U128" s="257">
        <f>V128+W128</f>
        <v>0</v>
      </c>
      <c r="V128" s="257">
        <f t="shared" si="19"/>
        <v>0</v>
      </c>
      <c r="W128" s="257">
        <f t="shared" si="19"/>
        <v>0</v>
      </c>
    </row>
    <row r="129" spans="1:23" ht="63">
      <c r="A129" s="118" t="s">
        <v>31</v>
      </c>
      <c r="B129" s="62" t="s">
        <v>94</v>
      </c>
      <c r="C129" s="63"/>
      <c r="D129" s="63"/>
      <c r="E129" s="62"/>
      <c r="F129" s="62"/>
      <c r="G129" s="62"/>
      <c r="H129" s="63"/>
      <c r="I129" s="64"/>
      <c r="J129" s="43"/>
      <c r="K129" s="43"/>
      <c r="L129" s="250"/>
      <c r="M129" s="250"/>
      <c r="N129" s="250"/>
      <c r="O129" s="250"/>
      <c r="P129" s="250"/>
      <c r="Q129" s="250"/>
      <c r="R129" s="250"/>
      <c r="S129" s="250"/>
      <c r="T129" s="251"/>
      <c r="U129" s="251"/>
      <c r="V129" s="251"/>
      <c r="W129" s="252"/>
    </row>
    <row r="130" spans="1:23" ht="15.75">
      <c r="A130" s="118" t="s">
        <v>67</v>
      </c>
      <c r="B130" s="62"/>
      <c r="C130" s="63"/>
      <c r="D130" s="63"/>
      <c r="E130" s="62"/>
      <c r="F130" s="62"/>
      <c r="G130" s="62"/>
      <c r="H130" s="63"/>
      <c r="I130" s="64"/>
      <c r="J130" s="43"/>
      <c r="K130" s="43"/>
      <c r="L130" s="250"/>
      <c r="M130" s="250"/>
      <c r="N130" s="250"/>
      <c r="O130" s="250"/>
      <c r="P130" s="250"/>
      <c r="Q130" s="250"/>
      <c r="R130" s="250"/>
      <c r="S130" s="250"/>
      <c r="T130" s="251"/>
      <c r="U130" s="251"/>
      <c r="V130" s="251"/>
      <c r="W130" s="252"/>
    </row>
    <row r="131" spans="1:23" ht="31.5">
      <c r="A131" s="122" t="s">
        <v>14</v>
      </c>
      <c r="B131" s="62" t="s">
        <v>95</v>
      </c>
      <c r="C131" s="63"/>
      <c r="D131" s="63"/>
      <c r="E131" s="62"/>
      <c r="F131" s="62"/>
      <c r="G131" s="62"/>
      <c r="H131" s="63"/>
      <c r="I131" s="67"/>
      <c r="J131" s="67"/>
      <c r="K131" s="68"/>
      <c r="L131" s="258">
        <f>L133</f>
        <v>0</v>
      </c>
      <c r="M131" s="258">
        <f>SUM(M132:M133)</f>
        <v>15</v>
      </c>
      <c r="N131" s="258">
        <f aca="true" t="shared" si="20" ref="N131:W131">SUM(N132:N133)</f>
        <v>15</v>
      </c>
      <c r="O131" s="258">
        <f t="shared" si="20"/>
        <v>7.6</v>
      </c>
      <c r="P131" s="258">
        <f t="shared" si="20"/>
        <v>7.6</v>
      </c>
      <c r="Q131" s="258">
        <f t="shared" si="20"/>
        <v>0</v>
      </c>
      <c r="R131" s="258">
        <f t="shared" si="20"/>
        <v>0</v>
      </c>
      <c r="S131" s="258">
        <f t="shared" si="20"/>
        <v>0</v>
      </c>
      <c r="T131" s="258">
        <f t="shared" si="20"/>
        <v>0</v>
      </c>
      <c r="U131" s="258">
        <f t="shared" si="20"/>
        <v>0</v>
      </c>
      <c r="V131" s="258">
        <f t="shared" si="20"/>
        <v>0</v>
      </c>
      <c r="W131" s="258">
        <f t="shared" si="20"/>
        <v>0</v>
      </c>
    </row>
    <row r="132" spans="1:23" ht="129.75" customHeight="1">
      <c r="A132" s="122" t="s">
        <v>68</v>
      </c>
      <c r="B132" s="62" t="s">
        <v>95</v>
      </c>
      <c r="C132" s="63"/>
      <c r="D132" s="63"/>
      <c r="E132" s="70" t="s">
        <v>132</v>
      </c>
      <c r="F132" s="70" t="s">
        <v>128</v>
      </c>
      <c r="G132" s="70" t="s">
        <v>157</v>
      </c>
      <c r="H132" s="71" t="s">
        <v>148</v>
      </c>
      <c r="I132" s="104" t="s">
        <v>231</v>
      </c>
      <c r="J132" s="106">
        <v>41050</v>
      </c>
      <c r="K132" s="107">
        <v>41274</v>
      </c>
      <c r="L132" s="250">
        <v>0</v>
      </c>
      <c r="M132" s="238">
        <v>15</v>
      </c>
      <c r="N132" s="238">
        <v>15</v>
      </c>
      <c r="O132" s="258">
        <f aca="true" t="shared" si="21" ref="O132:O189">P132+Q132</f>
        <v>0</v>
      </c>
      <c r="P132" s="250">
        <v>0</v>
      </c>
      <c r="Q132" s="250">
        <v>0</v>
      </c>
      <c r="R132" s="258">
        <f>S132+T132</f>
        <v>0</v>
      </c>
      <c r="S132" s="250">
        <v>0</v>
      </c>
      <c r="T132" s="250">
        <v>0</v>
      </c>
      <c r="U132" s="258">
        <f>V132+W132</f>
        <v>0</v>
      </c>
      <c r="V132" s="250">
        <v>0</v>
      </c>
      <c r="W132" s="259">
        <v>0</v>
      </c>
    </row>
    <row r="133" spans="1:23" ht="31.5">
      <c r="A133" s="122" t="s">
        <v>149</v>
      </c>
      <c r="B133" s="62" t="s">
        <v>95</v>
      </c>
      <c r="C133" s="63"/>
      <c r="D133" s="63"/>
      <c r="E133" s="70" t="s">
        <v>225</v>
      </c>
      <c r="F133" s="70" t="s">
        <v>132</v>
      </c>
      <c r="G133" s="70" t="s">
        <v>151</v>
      </c>
      <c r="H133" s="71" t="s">
        <v>148</v>
      </c>
      <c r="I133" s="67"/>
      <c r="J133" s="67"/>
      <c r="K133" s="68"/>
      <c r="L133" s="250">
        <v>0</v>
      </c>
      <c r="M133" s="250">
        <v>0</v>
      </c>
      <c r="N133" s="250">
        <v>0</v>
      </c>
      <c r="O133" s="258">
        <f t="shared" si="21"/>
        <v>7.6</v>
      </c>
      <c r="P133" s="238">
        <v>7.6</v>
      </c>
      <c r="Q133" s="238">
        <v>0</v>
      </c>
      <c r="R133" s="258">
        <f>S133+T133</f>
        <v>0</v>
      </c>
      <c r="S133" s="250">
        <v>0</v>
      </c>
      <c r="T133" s="250">
        <v>0</v>
      </c>
      <c r="U133" s="258">
        <f>V133+W133</f>
        <v>0</v>
      </c>
      <c r="V133" s="250">
        <v>0</v>
      </c>
      <c r="W133" s="259">
        <v>0</v>
      </c>
    </row>
    <row r="134" spans="1:23" ht="15.75">
      <c r="A134" s="456" t="s">
        <v>96</v>
      </c>
      <c r="B134" s="456"/>
      <c r="C134" s="456"/>
      <c r="D134" s="456"/>
      <c r="E134" s="456"/>
      <c r="F134" s="456"/>
      <c r="G134" s="456"/>
      <c r="H134" s="456"/>
      <c r="I134" s="456"/>
      <c r="J134" s="456"/>
      <c r="K134" s="456"/>
      <c r="L134" s="260">
        <v>0</v>
      </c>
      <c r="M134" s="257">
        <f>M135+M214+M221</f>
        <v>33934.100000000006</v>
      </c>
      <c r="N134" s="257">
        <f>N135+N214+N221</f>
        <v>33934.100000000006</v>
      </c>
      <c r="O134" s="261">
        <f t="shared" si="21"/>
        <v>42186</v>
      </c>
      <c r="P134" s="261">
        <f>P135+P214+P221</f>
        <v>33212.799999999996</v>
      </c>
      <c r="Q134" s="261">
        <f>Q135+Q214+Q221</f>
        <v>8973.2</v>
      </c>
      <c r="R134" s="261">
        <f>S134+T134</f>
        <v>48316.7</v>
      </c>
      <c r="S134" s="261">
        <f>S135+S214+S221</f>
        <v>48316.7</v>
      </c>
      <c r="T134" s="261">
        <f>T135+T214+T221</f>
        <v>0</v>
      </c>
      <c r="U134" s="261">
        <f>V134+W134</f>
        <v>50637.90000000001</v>
      </c>
      <c r="V134" s="261">
        <f>V135+V214+V221</f>
        <v>50637.90000000001</v>
      </c>
      <c r="W134" s="261">
        <f>W135+W214+W221</f>
        <v>0</v>
      </c>
    </row>
    <row r="135" spans="1:23" ht="15.75">
      <c r="A135" s="467" t="s">
        <v>55</v>
      </c>
      <c r="B135" s="468"/>
      <c r="C135" s="468"/>
      <c r="D135" s="468"/>
      <c r="E135" s="468"/>
      <c r="F135" s="468"/>
      <c r="G135" s="468"/>
      <c r="H135" s="468"/>
      <c r="I135" s="468"/>
      <c r="J135" s="468"/>
      <c r="K135" s="469"/>
      <c r="L135" s="246">
        <v>0</v>
      </c>
      <c r="M135" s="246">
        <f>M136+M190+M192</f>
        <v>33934.100000000006</v>
      </c>
      <c r="N135" s="246">
        <f>N136+N190+N192</f>
        <v>33934.100000000006</v>
      </c>
      <c r="O135" s="246">
        <f t="shared" si="21"/>
        <v>42186</v>
      </c>
      <c r="P135" s="246">
        <f>P136+P190+P192</f>
        <v>33212.799999999996</v>
      </c>
      <c r="Q135" s="246">
        <f>Q136+Q190+Q192</f>
        <v>8973.2</v>
      </c>
      <c r="R135" s="246">
        <f>S135+T135</f>
        <v>48316.7</v>
      </c>
      <c r="S135" s="246">
        <f>S136+S190+S192</f>
        <v>48316.7</v>
      </c>
      <c r="T135" s="246">
        <f>T136+T190+T192</f>
        <v>0</v>
      </c>
      <c r="U135" s="246">
        <f>V135+W135</f>
        <v>50637.90000000001</v>
      </c>
      <c r="V135" s="246">
        <f>V136+V190+V192</f>
        <v>50637.90000000001</v>
      </c>
      <c r="W135" s="246">
        <f>W136+W190+W192</f>
        <v>0</v>
      </c>
    </row>
    <row r="136" spans="1:23" ht="94.5">
      <c r="A136" s="135" t="s">
        <v>51</v>
      </c>
      <c r="B136" s="62" t="s">
        <v>143</v>
      </c>
      <c r="C136" s="217"/>
      <c r="D136" s="63"/>
      <c r="E136" s="37"/>
      <c r="F136" s="37"/>
      <c r="G136" s="37"/>
      <c r="H136" s="38">
        <v>611</v>
      </c>
      <c r="I136" s="74"/>
      <c r="J136" s="75"/>
      <c r="K136" s="76"/>
      <c r="L136" s="246">
        <v>0</v>
      </c>
      <c r="M136" s="246">
        <f>SUM(M137:M189)</f>
        <v>30891.200000000008</v>
      </c>
      <c r="N136" s="246">
        <f>SUM(N137:N189)</f>
        <v>30891.200000000008</v>
      </c>
      <c r="O136" s="246">
        <f t="shared" si="21"/>
        <v>40301.299999999996</v>
      </c>
      <c r="P136" s="246">
        <f>SUM(P137:P189)</f>
        <v>31416.799999999996</v>
      </c>
      <c r="Q136" s="246">
        <f>SUM(Q137:Q189)</f>
        <v>8884.5</v>
      </c>
      <c r="R136" s="246">
        <f aca="true" t="shared" si="22" ref="R136:R189">S136+T136</f>
        <v>47995</v>
      </c>
      <c r="S136" s="246">
        <f>SUM(S137:S189)</f>
        <v>47995</v>
      </c>
      <c r="T136" s="246">
        <f>SUM(T137:T189)</f>
        <v>0</v>
      </c>
      <c r="U136" s="246">
        <f aca="true" t="shared" si="23" ref="U136:U189">V136+W136</f>
        <v>50260.50000000001</v>
      </c>
      <c r="V136" s="246">
        <f>SUM(V137:V189)</f>
        <v>50260.50000000001</v>
      </c>
      <c r="W136" s="246">
        <f>SUM(W137:W189)</f>
        <v>0</v>
      </c>
    </row>
    <row r="137" spans="1:23" ht="114.75">
      <c r="A137" s="218" t="s">
        <v>69</v>
      </c>
      <c r="B137" s="62" t="s">
        <v>232</v>
      </c>
      <c r="C137" s="100" t="s">
        <v>233</v>
      </c>
      <c r="D137" s="63"/>
      <c r="E137" s="39" t="s">
        <v>132</v>
      </c>
      <c r="F137" s="39" t="s">
        <v>109</v>
      </c>
      <c r="G137" s="39" t="s">
        <v>133</v>
      </c>
      <c r="H137" s="40" t="s">
        <v>234</v>
      </c>
      <c r="I137" s="104" t="s">
        <v>235</v>
      </c>
      <c r="J137" s="106">
        <v>41194</v>
      </c>
      <c r="K137" s="107">
        <v>41639</v>
      </c>
      <c r="L137" s="238">
        <v>0</v>
      </c>
      <c r="M137" s="238">
        <v>0</v>
      </c>
      <c r="N137" s="238">
        <v>0</v>
      </c>
      <c r="O137" s="246">
        <f t="shared" si="21"/>
        <v>6.8</v>
      </c>
      <c r="P137" s="238">
        <v>0</v>
      </c>
      <c r="Q137" s="238">
        <v>6.8</v>
      </c>
      <c r="R137" s="246">
        <f t="shared" si="22"/>
        <v>0</v>
      </c>
      <c r="S137" s="238">
        <v>0</v>
      </c>
      <c r="T137" s="238">
        <v>0</v>
      </c>
      <c r="U137" s="246">
        <f t="shared" si="23"/>
        <v>0</v>
      </c>
      <c r="V137" s="238">
        <v>0</v>
      </c>
      <c r="W137" s="238">
        <v>0</v>
      </c>
    </row>
    <row r="138" spans="1:23" ht="110.25">
      <c r="A138" s="218" t="s">
        <v>236</v>
      </c>
      <c r="B138" s="62" t="s">
        <v>232</v>
      </c>
      <c r="C138" s="100" t="s">
        <v>237</v>
      </c>
      <c r="D138" s="63"/>
      <c r="E138" s="40" t="s">
        <v>238</v>
      </c>
      <c r="F138" s="40" t="s">
        <v>128</v>
      </c>
      <c r="G138" s="40" t="s">
        <v>239</v>
      </c>
      <c r="H138" s="40">
        <v>611</v>
      </c>
      <c r="I138" s="101" t="s">
        <v>240</v>
      </c>
      <c r="J138" s="106">
        <v>40854</v>
      </c>
      <c r="K138" s="107" t="s">
        <v>121</v>
      </c>
      <c r="L138" s="238">
        <v>0</v>
      </c>
      <c r="M138" s="238">
        <v>92</v>
      </c>
      <c r="N138" s="238">
        <v>92</v>
      </c>
      <c r="O138" s="246">
        <f t="shared" si="21"/>
        <v>0</v>
      </c>
      <c r="P138" s="262">
        <v>0</v>
      </c>
      <c r="Q138" s="262">
        <v>0</v>
      </c>
      <c r="R138" s="246">
        <f t="shared" si="22"/>
        <v>0</v>
      </c>
      <c r="S138" s="262">
        <v>0</v>
      </c>
      <c r="T138" s="262">
        <f>T141+T148+T152+T153+T155+T156+T157+T160+T158+T176+T180+T185</f>
        <v>0</v>
      </c>
      <c r="U138" s="246">
        <f t="shared" si="23"/>
        <v>0</v>
      </c>
      <c r="V138" s="262">
        <v>0</v>
      </c>
      <c r="W138" s="262">
        <f>W141+W148+W152+W153+W155+W156+W157+W160+W158+W176+W180+W185</f>
        <v>0</v>
      </c>
    </row>
    <row r="139" spans="1:23" ht="110.25">
      <c r="A139" s="218" t="s">
        <v>241</v>
      </c>
      <c r="B139" s="62" t="s">
        <v>232</v>
      </c>
      <c r="C139" s="100" t="s">
        <v>237</v>
      </c>
      <c r="D139" s="63"/>
      <c r="E139" s="40" t="s">
        <v>238</v>
      </c>
      <c r="F139" s="40" t="s">
        <v>128</v>
      </c>
      <c r="G139" s="40" t="s">
        <v>242</v>
      </c>
      <c r="H139" s="40">
        <v>611</v>
      </c>
      <c r="I139" s="101" t="s">
        <v>240</v>
      </c>
      <c r="J139" s="106">
        <v>40854</v>
      </c>
      <c r="K139" s="107" t="s">
        <v>121</v>
      </c>
      <c r="L139" s="238">
        <v>0</v>
      </c>
      <c r="M139" s="238">
        <v>1188.9</v>
      </c>
      <c r="N139" s="238">
        <v>1188.9</v>
      </c>
      <c r="O139" s="246">
        <f t="shared" si="21"/>
        <v>2003.1999999999998</v>
      </c>
      <c r="P139" s="262">
        <v>1965.6</v>
      </c>
      <c r="Q139" s="262">
        <v>37.6</v>
      </c>
      <c r="R139" s="246">
        <f t="shared" si="22"/>
        <v>3042.9000000000005</v>
      </c>
      <c r="S139" s="262">
        <f>2726.8+295.3+20.8</f>
        <v>3042.9000000000005</v>
      </c>
      <c r="T139" s="262">
        <f>T141+T148+T152+T153+T155+T156+T157+T160+T158+T176+T180+T185</f>
        <v>0</v>
      </c>
      <c r="U139" s="246">
        <f t="shared" si="23"/>
        <v>3051.8</v>
      </c>
      <c r="V139" s="262">
        <f>2735.7+295.3+20.8</f>
        <v>3051.8</v>
      </c>
      <c r="W139" s="262">
        <f>W141+W148+W152+W153+W155+W156+W157+W160+W158+W176+W180+W185</f>
        <v>0</v>
      </c>
    </row>
    <row r="140" spans="1:23" ht="170.25" customHeight="1">
      <c r="A140" s="218" t="s">
        <v>243</v>
      </c>
      <c r="B140" s="62" t="s">
        <v>232</v>
      </c>
      <c r="C140" s="100" t="s">
        <v>237</v>
      </c>
      <c r="D140" s="63"/>
      <c r="E140" s="40" t="s">
        <v>238</v>
      </c>
      <c r="F140" s="40" t="s">
        <v>128</v>
      </c>
      <c r="G140" s="40" t="s">
        <v>244</v>
      </c>
      <c r="H140" s="40" t="s">
        <v>234</v>
      </c>
      <c r="I140" s="101" t="s">
        <v>245</v>
      </c>
      <c r="J140" s="106">
        <v>41376</v>
      </c>
      <c r="K140" s="107" t="s">
        <v>121</v>
      </c>
      <c r="L140" s="238">
        <v>0</v>
      </c>
      <c r="M140" s="238">
        <v>0</v>
      </c>
      <c r="N140" s="238">
        <v>0</v>
      </c>
      <c r="O140" s="246">
        <f t="shared" si="21"/>
        <v>504.1</v>
      </c>
      <c r="P140" s="262">
        <v>0</v>
      </c>
      <c r="Q140" s="262">
        <v>504.1</v>
      </c>
      <c r="R140" s="246">
        <f t="shared" si="22"/>
        <v>0</v>
      </c>
      <c r="S140" s="262">
        <v>0</v>
      </c>
      <c r="T140" s="262">
        <v>0</v>
      </c>
      <c r="U140" s="246">
        <f t="shared" si="23"/>
        <v>0</v>
      </c>
      <c r="V140" s="262">
        <v>0</v>
      </c>
      <c r="W140" s="262">
        <v>0</v>
      </c>
    </row>
    <row r="141" spans="1:23" ht="127.5">
      <c r="A141" s="218" t="s">
        <v>246</v>
      </c>
      <c r="B141" s="62" t="s">
        <v>232</v>
      </c>
      <c r="C141" s="100" t="s">
        <v>237</v>
      </c>
      <c r="D141" s="63"/>
      <c r="E141" s="40" t="s">
        <v>238</v>
      </c>
      <c r="F141" s="40" t="s">
        <v>128</v>
      </c>
      <c r="G141" s="40" t="s">
        <v>247</v>
      </c>
      <c r="H141" s="40">
        <v>611</v>
      </c>
      <c r="I141" s="101" t="s">
        <v>248</v>
      </c>
      <c r="J141" s="107">
        <v>40979</v>
      </c>
      <c r="K141" s="293" t="s">
        <v>121</v>
      </c>
      <c r="L141" s="238">
        <v>0</v>
      </c>
      <c r="M141" s="238">
        <v>1049.5</v>
      </c>
      <c r="N141" s="238">
        <v>1049.5</v>
      </c>
      <c r="O141" s="246">
        <f t="shared" si="21"/>
        <v>715</v>
      </c>
      <c r="P141" s="262">
        <v>715</v>
      </c>
      <c r="Q141" s="262">
        <v>0</v>
      </c>
      <c r="R141" s="246">
        <f t="shared" si="22"/>
        <v>0</v>
      </c>
      <c r="S141" s="262">
        <v>0</v>
      </c>
      <c r="T141" s="262">
        <f>T142+T150+T153+T155+T156+T157+T159+T158+T176+T180+T185+T189</f>
        <v>0</v>
      </c>
      <c r="U141" s="246">
        <f t="shared" si="23"/>
        <v>0</v>
      </c>
      <c r="V141" s="262">
        <v>0</v>
      </c>
      <c r="W141" s="262">
        <f>W142+W150+W153+W155+W156+W157+W159+W158+W176+W180+W185+W189</f>
        <v>0</v>
      </c>
    </row>
    <row r="142" spans="1:23" ht="127.5">
      <c r="A142" s="218" t="s">
        <v>249</v>
      </c>
      <c r="B142" s="62" t="s">
        <v>232</v>
      </c>
      <c r="C142" s="100" t="s">
        <v>237</v>
      </c>
      <c r="D142" s="63"/>
      <c r="E142" s="40" t="s">
        <v>238</v>
      </c>
      <c r="F142" s="40" t="s">
        <v>128</v>
      </c>
      <c r="G142" s="40" t="s">
        <v>134</v>
      </c>
      <c r="H142" s="40">
        <v>611</v>
      </c>
      <c r="I142" s="101" t="s">
        <v>250</v>
      </c>
      <c r="J142" s="107">
        <v>40979</v>
      </c>
      <c r="K142" s="293" t="s">
        <v>121</v>
      </c>
      <c r="L142" s="238">
        <v>0</v>
      </c>
      <c r="M142" s="238">
        <v>94.8</v>
      </c>
      <c r="N142" s="238">
        <v>94.8</v>
      </c>
      <c r="O142" s="246">
        <f t="shared" si="21"/>
        <v>0</v>
      </c>
      <c r="P142" s="262">
        <v>0</v>
      </c>
      <c r="Q142" s="262">
        <v>0</v>
      </c>
      <c r="R142" s="246">
        <f t="shared" si="22"/>
        <v>0</v>
      </c>
      <c r="S142" s="262">
        <v>0</v>
      </c>
      <c r="T142" s="262">
        <f>T148+T151+T155+T156+T157+T159+T160+T176+T180+T185+T189+T190</f>
        <v>0</v>
      </c>
      <c r="U142" s="246">
        <f t="shared" si="23"/>
        <v>0</v>
      </c>
      <c r="V142" s="262">
        <v>0</v>
      </c>
      <c r="W142" s="262">
        <f>W148+W151+W155+W156+W157+W159+W160+W176+W180+W185+W189+W190</f>
        <v>0</v>
      </c>
    </row>
    <row r="143" spans="1:23" ht="110.25">
      <c r="A143" s="218" t="s">
        <v>251</v>
      </c>
      <c r="B143" s="62" t="s">
        <v>232</v>
      </c>
      <c r="C143" s="100" t="s">
        <v>237</v>
      </c>
      <c r="D143" s="63"/>
      <c r="E143" s="40" t="s">
        <v>238</v>
      </c>
      <c r="F143" s="40" t="s">
        <v>128</v>
      </c>
      <c r="G143" s="40" t="s">
        <v>172</v>
      </c>
      <c r="H143" s="40" t="s">
        <v>234</v>
      </c>
      <c r="I143" s="215" t="s">
        <v>252</v>
      </c>
      <c r="J143" s="294">
        <v>41417</v>
      </c>
      <c r="K143" s="294" t="s">
        <v>121</v>
      </c>
      <c r="L143" s="238">
        <v>0</v>
      </c>
      <c r="M143" s="238">
        <v>0</v>
      </c>
      <c r="N143" s="238">
        <v>0</v>
      </c>
      <c r="O143" s="246">
        <f t="shared" si="21"/>
        <v>5.2</v>
      </c>
      <c r="P143" s="262">
        <v>0</v>
      </c>
      <c r="Q143" s="262">
        <v>5.2</v>
      </c>
      <c r="R143" s="246">
        <f t="shared" si="22"/>
        <v>0</v>
      </c>
      <c r="S143" s="262">
        <v>0</v>
      </c>
      <c r="T143" s="262">
        <v>0</v>
      </c>
      <c r="U143" s="246">
        <f t="shared" si="23"/>
        <v>0</v>
      </c>
      <c r="V143" s="262">
        <v>0</v>
      </c>
      <c r="W143" s="262">
        <v>0</v>
      </c>
    </row>
    <row r="144" spans="1:23" ht="82.5" customHeight="1">
      <c r="A144" s="218" t="s">
        <v>253</v>
      </c>
      <c r="B144" s="62" t="s">
        <v>232</v>
      </c>
      <c r="C144" s="100" t="s">
        <v>254</v>
      </c>
      <c r="D144" s="63"/>
      <c r="E144" s="40" t="s">
        <v>238</v>
      </c>
      <c r="F144" s="40" t="s">
        <v>128</v>
      </c>
      <c r="G144" s="40" t="s">
        <v>239</v>
      </c>
      <c r="H144" s="40">
        <v>611</v>
      </c>
      <c r="I144" s="101" t="s">
        <v>255</v>
      </c>
      <c r="J144" s="106">
        <v>40897</v>
      </c>
      <c r="K144" s="107" t="s">
        <v>121</v>
      </c>
      <c r="L144" s="238">
        <v>0</v>
      </c>
      <c r="M144" s="238">
        <v>120.2</v>
      </c>
      <c r="N144" s="238">
        <v>120.2</v>
      </c>
      <c r="O144" s="246">
        <f t="shared" si="21"/>
        <v>0</v>
      </c>
      <c r="P144" s="238">
        <v>0</v>
      </c>
      <c r="Q144" s="238">
        <v>0</v>
      </c>
      <c r="R144" s="246">
        <f t="shared" si="22"/>
        <v>0</v>
      </c>
      <c r="S144" s="238">
        <v>0</v>
      </c>
      <c r="T144" s="238">
        <v>0</v>
      </c>
      <c r="U144" s="246">
        <f t="shared" si="23"/>
        <v>0</v>
      </c>
      <c r="V144" s="238">
        <v>0</v>
      </c>
      <c r="W144" s="238">
        <v>0</v>
      </c>
    </row>
    <row r="145" spans="1:23" ht="81.75" customHeight="1">
      <c r="A145" s="218" t="s">
        <v>256</v>
      </c>
      <c r="B145" s="62" t="s">
        <v>232</v>
      </c>
      <c r="C145" s="100" t="s">
        <v>254</v>
      </c>
      <c r="D145" s="63"/>
      <c r="E145" s="40" t="s">
        <v>238</v>
      </c>
      <c r="F145" s="40" t="s">
        <v>128</v>
      </c>
      <c r="G145" s="40" t="s">
        <v>242</v>
      </c>
      <c r="H145" s="40">
        <v>611</v>
      </c>
      <c r="I145" s="101" t="s">
        <v>255</v>
      </c>
      <c r="J145" s="106">
        <v>40897</v>
      </c>
      <c r="K145" s="107" t="s">
        <v>121</v>
      </c>
      <c r="L145" s="238">
        <v>0</v>
      </c>
      <c r="M145" s="238">
        <v>1728.7</v>
      </c>
      <c r="N145" s="238">
        <v>1728.7</v>
      </c>
      <c r="O145" s="246">
        <f t="shared" si="21"/>
        <v>2688.5</v>
      </c>
      <c r="P145" s="238">
        <v>2639.7</v>
      </c>
      <c r="Q145" s="238">
        <v>48.8</v>
      </c>
      <c r="R145" s="246">
        <f t="shared" si="22"/>
        <v>6180</v>
      </c>
      <c r="S145" s="238">
        <f>4647.1+1424.9+108</f>
        <v>6180</v>
      </c>
      <c r="T145" s="238">
        <v>0</v>
      </c>
      <c r="U145" s="246">
        <f t="shared" si="23"/>
        <v>6734.9</v>
      </c>
      <c r="V145" s="238">
        <f>5202+1424.9+108</f>
        <v>6734.9</v>
      </c>
      <c r="W145" s="238">
        <v>0</v>
      </c>
    </row>
    <row r="146" spans="1:23" ht="168" customHeight="1">
      <c r="A146" s="218" t="s">
        <v>257</v>
      </c>
      <c r="B146" s="62" t="s">
        <v>232</v>
      </c>
      <c r="C146" s="100" t="s">
        <v>254</v>
      </c>
      <c r="D146" s="63"/>
      <c r="E146" s="40" t="s">
        <v>238</v>
      </c>
      <c r="F146" s="40" t="s">
        <v>128</v>
      </c>
      <c r="G146" s="40" t="s">
        <v>244</v>
      </c>
      <c r="H146" s="40" t="s">
        <v>234</v>
      </c>
      <c r="I146" s="101" t="s">
        <v>245</v>
      </c>
      <c r="J146" s="106">
        <v>41376</v>
      </c>
      <c r="K146" s="107" t="s">
        <v>121</v>
      </c>
      <c r="L146" s="238">
        <v>0</v>
      </c>
      <c r="M146" s="238">
        <v>0</v>
      </c>
      <c r="N146" s="238">
        <v>0</v>
      </c>
      <c r="O146" s="246">
        <f t="shared" si="21"/>
        <v>2137.5</v>
      </c>
      <c r="P146" s="238">
        <v>0</v>
      </c>
      <c r="Q146" s="238">
        <v>2137.5</v>
      </c>
      <c r="R146" s="246">
        <f t="shared" si="22"/>
        <v>0</v>
      </c>
      <c r="S146" s="238">
        <v>0</v>
      </c>
      <c r="T146" s="238">
        <v>0</v>
      </c>
      <c r="U146" s="246">
        <f t="shared" si="23"/>
        <v>0</v>
      </c>
      <c r="V146" s="238">
        <v>0</v>
      </c>
      <c r="W146" s="238">
        <v>0</v>
      </c>
    </row>
    <row r="147" spans="1:23" ht="127.5">
      <c r="A147" s="218" t="s">
        <v>258</v>
      </c>
      <c r="B147" s="62" t="s">
        <v>232</v>
      </c>
      <c r="C147" s="100" t="s">
        <v>254</v>
      </c>
      <c r="D147" s="63"/>
      <c r="E147" s="40" t="s">
        <v>238</v>
      </c>
      <c r="F147" s="40" t="s">
        <v>128</v>
      </c>
      <c r="G147" s="40" t="s">
        <v>247</v>
      </c>
      <c r="H147" s="40">
        <v>611</v>
      </c>
      <c r="I147" s="101" t="s">
        <v>248</v>
      </c>
      <c r="J147" s="107">
        <v>40979</v>
      </c>
      <c r="K147" s="293" t="s">
        <v>121</v>
      </c>
      <c r="L147" s="238">
        <v>0</v>
      </c>
      <c r="M147" s="238">
        <v>1368.8</v>
      </c>
      <c r="N147" s="238">
        <v>1368.8</v>
      </c>
      <c r="O147" s="246">
        <f t="shared" si="21"/>
        <v>926.5</v>
      </c>
      <c r="P147" s="238">
        <v>926.5</v>
      </c>
      <c r="Q147" s="238">
        <v>0</v>
      </c>
      <c r="R147" s="246">
        <f t="shared" si="22"/>
        <v>0</v>
      </c>
      <c r="S147" s="238">
        <v>0</v>
      </c>
      <c r="T147" s="238">
        <v>0</v>
      </c>
      <c r="U147" s="246">
        <f t="shared" si="23"/>
        <v>0</v>
      </c>
      <c r="V147" s="238">
        <v>0</v>
      </c>
      <c r="W147" s="238">
        <v>0</v>
      </c>
    </row>
    <row r="148" spans="1:23" ht="127.5">
      <c r="A148" s="218" t="s">
        <v>259</v>
      </c>
      <c r="B148" s="62" t="s">
        <v>232</v>
      </c>
      <c r="C148" s="100" t="s">
        <v>254</v>
      </c>
      <c r="D148" s="63"/>
      <c r="E148" s="40" t="s">
        <v>238</v>
      </c>
      <c r="F148" s="40" t="s">
        <v>128</v>
      </c>
      <c r="G148" s="40" t="s">
        <v>134</v>
      </c>
      <c r="H148" s="40">
        <v>611</v>
      </c>
      <c r="I148" s="101" t="s">
        <v>250</v>
      </c>
      <c r="J148" s="107">
        <v>40979</v>
      </c>
      <c r="K148" s="293" t="s">
        <v>121</v>
      </c>
      <c r="L148" s="238">
        <v>0</v>
      </c>
      <c r="M148" s="238">
        <v>123.6</v>
      </c>
      <c r="N148" s="238">
        <v>123.6</v>
      </c>
      <c r="O148" s="246">
        <f t="shared" si="21"/>
        <v>0</v>
      </c>
      <c r="P148" s="238">
        <v>0</v>
      </c>
      <c r="Q148" s="238">
        <v>0</v>
      </c>
      <c r="R148" s="246">
        <f t="shared" si="22"/>
        <v>0</v>
      </c>
      <c r="S148" s="238">
        <v>0</v>
      </c>
      <c r="T148" s="238">
        <v>0</v>
      </c>
      <c r="U148" s="246">
        <f t="shared" si="23"/>
        <v>0</v>
      </c>
      <c r="V148" s="238">
        <v>0</v>
      </c>
      <c r="W148" s="238">
        <v>0</v>
      </c>
    </row>
    <row r="149" spans="1:23" ht="105.75" customHeight="1">
      <c r="A149" s="218" t="s">
        <v>260</v>
      </c>
      <c r="B149" s="62" t="s">
        <v>232</v>
      </c>
      <c r="C149" s="100" t="s">
        <v>254</v>
      </c>
      <c r="D149" s="63"/>
      <c r="E149" s="40" t="s">
        <v>238</v>
      </c>
      <c r="F149" s="40" t="s">
        <v>128</v>
      </c>
      <c r="G149" s="40" t="s">
        <v>172</v>
      </c>
      <c r="H149" s="40" t="s">
        <v>234</v>
      </c>
      <c r="I149" s="215" t="s">
        <v>252</v>
      </c>
      <c r="J149" s="294">
        <v>41417</v>
      </c>
      <c r="K149" s="294" t="s">
        <v>121</v>
      </c>
      <c r="L149" s="238">
        <v>0</v>
      </c>
      <c r="M149" s="238">
        <v>0</v>
      </c>
      <c r="N149" s="238">
        <v>0</v>
      </c>
      <c r="O149" s="246">
        <f t="shared" si="21"/>
        <v>27</v>
      </c>
      <c r="P149" s="238">
        <v>0</v>
      </c>
      <c r="Q149" s="238">
        <v>27</v>
      </c>
      <c r="R149" s="246">
        <f t="shared" si="22"/>
        <v>0</v>
      </c>
      <c r="S149" s="238">
        <v>0</v>
      </c>
      <c r="T149" s="238">
        <v>0</v>
      </c>
      <c r="U149" s="246">
        <f t="shared" si="23"/>
        <v>0</v>
      </c>
      <c r="V149" s="238">
        <v>0</v>
      </c>
      <c r="W149" s="238">
        <v>0</v>
      </c>
    </row>
    <row r="150" spans="1:23" ht="84" customHeight="1">
      <c r="A150" s="218" t="s">
        <v>261</v>
      </c>
      <c r="B150" s="62" t="s">
        <v>232</v>
      </c>
      <c r="C150" s="100" t="s">
        <v>262</v>
      </c>
      <c r="D150" s="63"/>
      <c r="E150" s="40" t="s">
        <v>238</v>
      </c>
      <c r="F150" s="40" t="s">
        <v>238</v>
      </c>
      <c r="G150" s="40" t="s">
        <v>239</v>
      </c>
      <c r="H150" s="40">
        <v>611</v>
      </c>
      <c r="I150" s="104" t="s">
        <v>263</v>
      </c>
      <c r="J150" s="107">
        <v>40897</v>
      </c>
      <c r="K150" s="107" t="s">
        <v>121</v>
      </c>
      <c r="L150" s="238">
        <v>0</v>
      </c>
      <c r="M150" s="238">
        <v>34.7</v>
      </c>
      <c r="N150" s="238">
        <v>34.7</v>
      </c>
      <c r="O150" s="246">
        <f t="shared" si="21"/>
        <v>0</v>
      </c>
      <c r="P150" s="263">
        <v>0</v>
      </c>
      <c r="Q150" s="263">
        <v>0</v>
      </c>
      <c r="R150" s="246">
        <f t="shared" si="22"/>
        <v>0</v>
      </c>
      <c r="S150" s="263">
        <v>0</v>
      </c>
      <c r="T150" s="263">
        <v>0</v>
      </c>
      <c r="U150" s="246">
        <f t="shared" si="23"/>
        <v>0</v>
      </c>
      <c r="V150" s="263">
        <v>0</v>
      </c>
      <c r="W150" s="263">
        <v>0</v>
      </c>
    </row>
    <row r="151" spans="1:23" ht="84" customHeight="1">
      <c r="A151" s="218" t="s">
        <v>264</v>
      </c>
      <c r="B151" s="62" t="s">
        <v>232</v>
      </c>
      <c r="C151" s="100" t="s">
        <v>262</v>
      </c>
      <c r="D151" s="63"/>
      <c r="E151" s="40" t="s">
        <v>238</v>
      </c>
      <c r="F151" s="40" t="s">
        <v>238</v>
      </c>
      <c r="G151" s="40" t="s">
        <v>265</v>
      </c>
      <c r="H151" s="40">
        <v>611</v>
      </c>
      <c r="I151" s="104" t="s">
        <v>263</v>
      </c>
      <c r="J151" s="107">
        <v>40897</v>
      </c>
      <c r="K151" s="107" t="s">
        <v>121</v>
      </c>
      <c r="L151" s="238">
        <v>0</v>
      </c>
      <c r="M151" s="238">
        <v>669.6</v>
      </c>
      <c r="N151" s="238">
        <v>669.6</v>
      </c>
      <c r="O151" s="246">
        <f t="shared" si="21"/>
        <v>1151.7</v>
      </c>
      <c r="P151" s="263">
        <v>1137.5</v>
      </c>
      <c r="Q151" s="263">
        <v>14.2</v>
      </c>
      <c r="R151" s="246">
        <f t="shared" si="22"/>
        <v>1749.6999999999998</v>
      </c>
      <c r="S151" s="263">
        <f>1650.1+99.6</f>
        <v>1749.6999999999998</v>
      </c>
      <c r="T151" s="263">
        <v>0</v>
      </c>
      <c r="U151" s="246">
        <f t="shared" si="23"/>
        <v>1779.1</v>
      </c>
      <c r="V151" s="263">
        <f>1679.5+99.6</f>
        <v>1779.1</v>
      </c>
      <c r="W151" s="263">
        <v>0</v>
      </c>
    </row>
    <row r="152" spans="1:23" ht="127.5">
      <c r="A152" s="218" t="s">
        <v>266</v>
      </c>
      <c r="B152" s="62" t="s">
        <v>232</v>
      </c>
      <c r="C152" s="100" t="s">
        <v>262</v>
      </c>
      <c r="D152" s="63"/>
      <c r="E152" s="40" t="s">
        <v>238</v>
      </c>
      <c r="F152" s="40" t="s">
        <v>238</v>
      </c>
      <c r="G152" s="40" t="s">
        <v>247</v>
      </c>
      <c r="H152" s="40">
        <v>611</v>
      </c>
      <c r="I152" s="101" t="s">
        <v>248</v>
      </c>
      <c r="J152" s="107">
        <v>40979</v>
      </c>
      <c r="K152" s="293" t="s">
        <v>121</v>
      </c>
      <c r="L152" s="238">
        <v>0</v>
      </c>
      <c r="M152" s="238">
        <v>396</v>
      </c>
      <c r="N152" s="238">
        <v>396</v>
      </c>
      <c r="O152" s="246">
        <f t="shared" si="21"/>
        <v>269.8</v>
      </c>
      <c r="P152" s="263">
        <v>269.8</v>
      </c>
      <c r="Q152" s="263">
        <v>0</v>
      </c>
      <c r="R152" s="246">
        <f t="shared" si="22"/>
        <v>0</v>
      </c>
      <c r="S152" s="263">
        <v>0</v>
      </c>
      <c r="T152" s="263">
        <v>0</v>
      </c>
      <c r="U152" s="246">
        <f t="shared" si="23"/>
        <v>0</v>
      </c>
      <c r="V152" s="263">
        <v>0</v>
      </c>
      <c r="W152" s="263">
        <v>0</v>
      </c>
    </row>
    <row r="153" spans="1:23" ht="127.5">
      <c r="A153" s="218" t="s">
        <v>267</v>
      </c>
      <c r="B153" s="62" t="s">
        <v>232</v>
      </c>
      <c r="C153" s="100" t="s">
        <v>262</v>
      </c>
      <c r="D153" s="63"/>
      <c r="E153" s="40" t="s">
        <v>238</v>
      </c>
      <c r="F153" s="40" t="s">
        <v>238</v>
      </c>
      <c r="G153" s="40" t="s">
        <v>134</v>
      </c>
      <c r="H153" s="40">
        <v>611</v>
      </c>
      <c r="I153" s="101" t="s">
        <v>250</v>
      </c>
      <c r="J153" s="107">
        <v>40979</v>
      </c>
      <c r="K153" s="293" t="s">
        <v>121</v>
      </c>
      <c r="L153" s="238">
        <v>0</v>
      </c>
      <c r="M153" s="238">
        <v>35.7</v>
      </c>
      <c r="N153" s="238">
        <v>35.7</v>
      </c>
      <c r="O153" s="246">
        <f t="shared" si="21"/>
        <v>0</v>
      </c>
      <c r="P153" s="263">
        <v>0</v>
      </c>
      <c r="Q153" s="263">
        <v>0</v>
      </c>
      <c r="R153" s="246">
        <f t="shared" si="22"/>
        <v>0</v>
      </c>
      <c r="S153" s="263">
        <v>0</v>
      </c>
      <c r="T153" s="263">
        <v>0</v>
      </c>
      <c r="U153" s="246">
        <f t="shared" si="23"/>
        <v>0</v>
      </c>
      <c r="V153" s="263">
        <v>0</v>
      </c>
      <c r="W153" s="263">
        <v>0</v>
      </c>
    </row>
    <row r="154" spans="1:23" ht="110.25">
      <c r="A154" s="218" t="s">
        <v>268</v>
      </c>
      <c r="B154" s="62" t="s">
        <v>232</v>
      </c>
      <c r="C154" s="100" t="s">
        <v>262</v>
      </c>
      <c r="D154" s="63"/>
      <c r="E154" s="40" t="s">
        <v>238</v>
      </c>
      <c r="F154" s="40" t="s">
        <v>238</v>
      </c>
      <c r="G154" s="40" t="s">
        <v>172</v>
      </c>
      <c r="H154" s="40" t="s">
        <v>234</v>
      </c>
      <c r="I154" s="215" t="s">
        <v>252</v>
      </c>
      <c r="J154" s="294">
        <v>41417</v>
      </c>
      <c r="K154" s="294" t="s">
        <v>121</v>
      </c>
      <c r="L154" s="238">
        <v>0</v>
      </c>
      <c r="M154" s="238">
        <v>0</v>
      </c>
      <c r="N154" s="238">
        <v>0</v>
      </c>
      <c r="O154" s="246">
        <f t="shared" si="21"/>
        <v>24.9</v>
      </c>
      <c r="P154" s="263">
        <v>0</v>
      </c>
      <c r="Q154" s="263">
        <v>24.9</v>
      </c>
      <c r="R154" s="246">
        <f t="shared" si="22"/>
        <v>0</v>
      </c>
      <c r="S154" s="263">
        <v>0</v>
      </c>
      <c r="T154" s="263">
        <v>0</v>
      </c>
      <c r="U154" s="246">
        <f t="shared" si="23"/>
        <v>0</v>
      </c>
      <c r="V154" s="263">
        <v>0</v>
      </c>
      <c r="W154" s="263">
        <v>0</v>
      </c>
    </row>
    <row r="155" spans="1:23" ht="81" customHeight="1">
      <c r="A155" s="218" t="s">
        <v>269</v>
      </c>
      <c r="B155" s="62" t="s">
        <v>232</v>
      </c>
      <c r="C155" s="100" t="s">
        <v>270</v>
      </c>
      <c r="D155" s="63"/>
      <c r="E155" s="40" t="s">
        <v>225</v>
      </c>
      <c r="F155" s="40" t="s">
        <v>109</v>
      </c>
      <c r="G155" s="40" t="s">
        <v>271</v>
      </c>
      <c r="H155" s="40">
        <v>611</v>
      </c>
      <c r="I155" s="101" t="s">
        <v>272</v>
      </c>
      <c r="J155" s="107">
        <v>40897</v>
      </c>
      <c r="K155" s="107" t="s">
        <v>121</v>
      </c>
      <c r="L155" s="238">
        <v>0</v>
      </c>
      <c r="M155" s="238">
        <v>9368.4</v>
      </c>
      <c r="N155" s="238">
        <v>9368.4</v>
      </c>
      <c r="O155" s="246">
        <f t="shared" si="21"/>
        <v>10789.6</v>
      </c>
      <c r="P155" s="263">
        <v>10657.2</v>
      </c>
      <c r="Q155" s="263">
        <v>132.4</v>
      </c>
      <c r="R155" s="246">
        <f t="shared" si="22"/>
        <v>19248.5</v>
      </c>
      <c r="S155" s="238">
        <f>16541.8+2706.7</f>
        <v>19248.5</v>
      </c>
      <c r="T155" s="238">
        <v>0</v>
      </c>
      <c r="U155" s="246">
        <f t="shared" si="23"/>
        <v>20650.100000000002</v>
      </c>
      <c r="V155" s="238">
        <f>17943.4+2706.7</f>
        <v>20650.100000000002</v>
      </c>
      <c r="W155" s="238">
        <v>0</v>
      </c>
    </row>
    <row r="156" spans="1:23" ht="81" customHeight="1">
      <c r="A156" s="218" t="s">
        <v>273</v>
      </c>
      <c r="B156" s="62" t="s">
        <v>232</v>
      </c>
      <c r="C156" s="183" t="s">
        <v>274</v>
      </c>
      <c r="D156" s="63"/>
      <c r="E156" s="40" t="s">
        <v>225</v>
      </c>
      <c r="F156" s="40" t="s">
        <v>109</v>
      </c>
      <c r="G156" s="40" t="s">
        <v>275</v>
      </c>
      <c r="H156" s="40">
        <v>611</v>
      </c>
      <c r="I156" s="101" t="s">
        <v>272</v>
      </c>
      <c r="J156" s="107">
        <v>40897</v>
      </c>
      <c r="K156" s="107" t="s">
        <v>121</v>
      </c>
      <c r="L156" s="238">
        <v>0</v>
      </c>
      <c r="M156" s="238">
        <v>116.4</v>
      </c>
      <c r="N156" s="238">
        <v>116.4</v>
      </c>
      <c r="O156" s="246">
        <f t="shared" si="21"/>
        <v>212.6</v>
      </c>
      <c r="P156" s="238">
        <v>212.6</v>
      </c>
      <c r="Q156" s="238">
        <v>0</v>
      </c>
      <c r="R156" s="246">
        <f t="shared" si="22"/>
        <v>349.7</v>
      </c>
      <c r="S156" s="238">
        <f>297.7+52</f>
        <v>349.7</v>
      </c>
      <c r="T156" s="238">
        <v>0</v>
      </c>
      <c r="U156" s="246">
        <f t="shared" si="23"/>
        <v>349.9</v>
      </c>
      <c r="V156" s="238">
        <f>297.9+52</f>
        <v>349.9</v>
      </c>
      <c r="W156" s="238">
        <v>0</v>
      </c>
    </row>
    <row r="157" spans="1:23" ht="107.25" customHeight="1">
      <c r="A157" s="218" t="s">
        <v>276</v>
      </c>
      <c r="B157" s="62" t="s">
        <v>232</v>
      </c>
      <c r="C157" s="183" t="s">
        <v>277</v>
      </c>
      <c r="D157" s="63"/>
      <c r="E157" s="40" t="s">
        <v>225</v>
      </c>
      <c r="F157" s="40" t="s">
        <v>109</v>
      </c>
      <c r="G157" s="40" t="s">
        <v>275</v>
      </c>
      <c r="H157" s="40">
        <v>611</v>
      </c>
      <c r="I157" s="101" t="s">
        <v>272</v>
      </c>
      <c r="J157" s="107">
        <v>40897</v>
      </c>
      <c r="K157" s="107" t="s">
        <v>121</v>
      </c>
      <c r="L157" s="238">
        <v>0</v>
      </c>
      <c r="M157" s="238">
        <v>421.4</v>
      </c>
      <c r="N157" s="238">
        <v>421.4</v>
      </c>
      <c r="O157" s="246">
        <f t="shared" si="21"/>
        <v>391.4</v>
      </c>
      <c r="P157" s="238">
        <v>391.4</v>
      </c>
      <c r="Q157" s="238">
        <v>0</v>
      </c>
      <c r="R157" s="246">
        <f t="shared" si="22"/>
        <v>751.5</v>
      </c>
      <c r="S157" s="238">
        <f>690.7+60.8</f>
        <v>751.5</v>
      </c>
      <c r="T157" s="238">
        <v>0</v>
      </c>
      <c r="U157" s="246">
        <f t="shared" si="23"/>
        <v>762.5999999999999</v>
      </c>
      <c r="V157" s="238">
        <f>701.8+60.8</f>
        <v>762.5999999999999</v>
      </c>
      <c r="W157" s="238">
        <v>0</v>
      </c>
    </row>
    <row r="158" spans="1:23" ht="127.5">
      <c r="A158" s="218" t="s">
        <v>278</v>
      </c>
      <c r="B158" s="62" t="s">
        <v>232</v>
      </c>
      <c r="C158" s="100" t="s">
        <v>279</v>
      </c>
      <c r="D158" s="38"/>
      <c r="E158" s="40" t="s">
        <v>225</v>
      </c>
      <c r="F158" s="40" t="s">
        <v>109</v>
      </c>
      <c r="G158" s="40" t="s">
        <v>280</v>
      </c>
      <c r="H158" s="40" t="s">
        <v>234</v>
      </c>
      <c r="I158" s="104" t="s">
        <v>281</v>
      </c>
      <c r="J158" s="107">
        <v>40979</v>
      </c>
      <c r="K158" s="107" t="s">
        <v>121</v>
      </c>
      <c r="L158" s="238">
        <v>0</v>
      </c>
      <c r="M158" s="238">
        <v>24.6</v>
      </c>
      <c r="N158" s="238">
        <v>24.6</v>
      </c>
      <c r="O158" s="246">
        <f t="shared" si="21"/>
        <v>99.3</v>
      </c>
      <c r="P158" s="238">
        <v>99.3</v>
      </c>
      <c r="Q158" s="238">
        <v>0</v>
      </c>
      <c r="R158" s="246">
        <f t="shared" si="22"/>
        <v>99.3</v>
      </c>
      <c r="S158" s="238">
        <v>99.3</v>
      </c>
      <c r="T158" s="238">
        <v>0</v>
      </c>
      <c r="U158" s="246">
        <f t="shared" si="23"/>
        <v>99.3</v>
      </c>
      <c r="V158" s="238">
        <v>99.3</v>
      </c>
      <c r="W158" s="238">
        <v>0</v>
      </c>
    </row>
    <row r="159" spans="1:23" ht="84" customHeight="1">
      <c r="A159" s="218" t="s">
        <v>282</v>
      </c>
      <c r="B159" s="62" t="s">
        <v>232</v>
      </c>
      <c r="C159" s="183" t="s">
        <v>279</v>
      </c>
      <c r="D159" s="63"/>
      <c r="E159" s="40" t="s">
        <v>225</v>
      </c>
      <c r="F159" s="40" t="s">
        <v>109</v>
      </c>
      <c r="G159" s="40" t="s">
        <v>283</v>
      </c>
      <c r="H159" s="40">
        <v>611</v>
      </c>
      <c r="I159" s="101" t="s">
        <v>272</v>
      </c>
      <c r="J159" s="107">
        <v>40897</v>
      </c>
      <c r="K159" s="107" t="s">
        <v>121</v>
      </c>
      <c r="L159" s="238">
        <v>0</v>
      </c>
      <c r="M159" s="238">
        <v>216.4</v>
      </c>
      <c r="N159" s="238">
        <v>216.4</v>
      </c>
      <c r="O159" s="246">
        <f t="shared" si="21"/>
        <v>301.1</v>
      </c>
      <c r="P159" s="238">
        <v>301.1</v>
      </c>
      <c r="Q159" s="238">
        <v>0</v>
      </c>
      <c r="R159" s="246">
        <f t="shared" si="22"/>
        <v>678.3</v>
      </c>
      <c r="S159" s="238">
        <f>387.5+250+40.8</f>
        <v>678.3</v>
      </c>
      <c r="T159" s="238">
        <v>0</v>
      </c>
      <c r="U159" s="246">
        <f t="shared" si="23"/>
        <v>683.8</v>
      </c>
      <c r="V159" s="238">
        <f>393+250+40.8</f>
        <v>683.8</v>
      </c>
      <c r="W159" s="238">
        <v>0</v>
      </c>
    </row>
    <row r="160" spans="1:23" ht="84" customHeight="1">
      <c r="A160" s="218" t="s">
        <v>284</v>
      </c>
      <c r="B160" s="62" t="s">
        <v>232</v>
      </c>
      <c r="C160" s="183" t="s">
        <v>285</v>
      </c>
      <c r="D160" s="63"/>
      <c r="E160" s="40" t="s">
        <v>225</v>
      </c>
      <c r="F160" s="40" t="s">
        <v>109</v>
      </c>
      <c r="G160" s="40" t="s">
        <v>283</v>
      </c>
      <c r="H160" s="40">
        <v>611</v>
      </c>
      <c r="I160" s="101" t="s">
        <v>272</v>
      </c>
      <c r="J160" s="107">
        <v>40897</v>
      </c>
      <c r="K160" s="107" t="s">
        <v>121</v>
      </c>
      <c r="L160" s="238">
        <v>0</v>
      </c>
      <c r="M160" s="238">
        <v>2224.5</v>
      </c>
      <c r="N160" s="238">
        <v>2224.5</v>
      </c>
      <c r="O160" s="246">
        <f t="shared" si="21"/>
        <v>3249.5</v>
      </c>
      <c r="P160" s="238">
        <v>3249.5</v>
      </c>
      <c r="Q160" s="238">
        <v>0</v>
      </c>
      <c r="R160" s="246">
        <f t="shared" si="22"/>
        <v>4754.5</v>
      </c>
      <c r="S160" s="238">
        <f>4504.5+250</f>
        <v>4754.5</v>
      </c>
      <c r="T160" s="238">
        <v>0</v>
      </c>
      <c r="U160" s="246">
        <f t="shared" si="23"/>
        <v>4793.2</v>
      </c>
      <c r="V160" s="238">
        <f>4543.2+250</f>
        <v>4793.2</v>
      </c>
      <c r="W160" s="238">
        <v>0</v>
      </c>
    </row>
    <row r="161" spans="1:23" ht="127.5">
      <c r="A161" s="218" t="s">
        <v>286</v>
      </c>
      <c r="B161" s="62" t="s">
        <v>232</v>
      </c>
      <c r="C161" s="100" t="s">
        <v>270</v>
      </c>
      <c r="D161" s="63"/>
      <c r="E161" s="40" t="s">
        <v>225</v>
      </c>
      <c r="F161" s="40" t="s">
        <v>109</v>
      </c>
      <c r="G161" s="40" t="s">
        <v>247</v>
      </c>
      <c r="H161" s="40">
        <v>611</v>
      </c>
      <c r="I161" s="101" t="s">
        <v>248</v>
      </c>
      <c r="J161" s="107">
        <v>40979</v>
      </c>
      <c r="K161" s="293" t="s">
        <v>121</v>
      </c>
      <c r="L161" s="238">
        <v>0</v>
      </c>
      <c r="M161" s="238">
        <v>4074.5</v>
      </c>
      <c r="N161" s="238">
        <v>4074.5</v>
      </c>
      <c r="O161" s="246">
        <f t="shared" si="21"/>
        <v>2515.8</v>
      </c>
      <c r="P161" s="238">
        <v>2515.8</v>
      </c>
      <c r="Q161" s="238">
        <v>0</v>
      </c>
      <c r="R161" s="246">
        <f t="shared" si="22"/>
        <v>0</v>
      </c>
      <c r="S161" s="238">
        <v>0</v>
      </c>
      <c r="T161" s="238">
        <v>0</v>
      </c>
      <c r="U161" s="246">
        <f t="shared" si="23"/>
        <v>0</v>
      </c>
      <c r="V161" s="238">
        <v>0</v>
      </c>
      <c r="W161" s="238">
        <v>0</v>
      </c>
    </row>
    <row r="162" spans="1:23" ht="127.5">
      <c r="A162" s="218" t="s">
        <v>287</v>
      </c>
      <c r="B162" s="62" t="s">
        <v>232</v>
      </c>
      <c r="C162" s="183" t="s">
        <v>285</v>
      </c>
      <c r="D162" s="63"/>
      <c r="E162" s="40" t="s">
        <v>225</v>
      </c>
      <c r="F162" s="40" t="s">
        <v>109</v>
      </c>
      <c r="G162" s="40" t="s">
        <v>247</v>
      </c>
      <c r="H162" s="40">
        <v>611</v>
      </c>
      <c r="I162" s="101" t="s">
        <v>248</v>
      </c>
      <c r="J162" s="107">
        <v>40979</v>
      </c>
      <c r="K162" s="293"/>
      <c r="L162" s="238">
        <v>0</v>
      </c>
      <c r="M162" s="238">
        <v>1590.7</v>
      </c>
      <c r="N162" s="238">
        <v>1590.7</v>
      </c>
      <c r="O162" s="246">
        <f t="shared" si="21"/>
        <v>1073.6</v>
      </c>
      <c r="P162" s="238">
        <v>1073.6</v>
      </c>
      <c r="Q162" s="238">
        <v>0</v>
      </c>
      <c r="R162" s="246">
        <f t="shared" si="22"/>
        <v>0</v>
      </c>
      <c r="S162" s="238">
        <v>0</v>
      </c>
      <c r="T162" s="238">
        <v>0</v>
      </c>
      <c r="U162" s="246">
        <f t="shared" si="23"/>
        <v>0</v>
      </c>
      <c r="V162" s="238">
        <v>0</v>
      </c>
      <c r="W162" s="238">
        <v>0</v>
      </c>
    </row>
    <row r="163" spans="1:23" ht="127.5">
      <c r="A163" s="218" t="s">
        <v>288</v>
      </c>
      <c r="B163" s="62" t="s">
        <v>232</v>
      </c>
      <c r="C163" s="100" t="s">
        <v>279</v>
      </c>
      <c r="D163" s="63"/>
      <c r="E163" s="40" t="s">
        <v>225</v>
      </c>
      <c r="F163" s="40" t="s">
        <v>109</v>
      </c>
      <c r="G163" s="40" t="s">
        <v>247</v>
      </c>
      <c r="H163" s="40">
        <v>611</v>
      </c>
      <c r="I163" s="101" t="s">
        <v>248</v>
      </c>
      <c r="J163" s="107">
        <v>40979</v>
      </c>
      <c r="K163" s="293"/>
      <c r="L163" s="238">
        <v>0</v>
      </c>
      <c r="M163" s="238">
        <v>119.3</v>
      </c>
      <c r="N163" s="238">
        <v>119.3</v>
      </c>
      <c r="O163" s="246">
        <f t="shared" si="21"/>
        <v>82.6</v>
      </c>
      <c r="P163" s="238">
        <v>82.6</v>
      </c>
      <c r="Q163" s="238">
        <v>0</v>
      </c>
      <c r="R163" s="246">
        <f t="shared" si="22"/>
        <v>0</v>
      </c>
      <c r="S163" s="238">
        <v>0</v>
      </c>
      <c r="T163" s="238">
        <v>0</v>
      </c>
      <c r="U163" s="246">
        <f t="shared" si="23"/>
        <v>0</v>
      </c>
      <c r="V163" s="238">
        <v>0</v>
      </c>
      <c r="W163" s="238">
        <v>0</v>
      </c>
    </row>
    <row r="164" spans="1:23" ht="127.5">
      <c r="A164" s="218" t="s">
        <v>289</v>
      </c>
      <c r="B164" s="62" t="s">
        <v>232</v>
      </c>
      <c r="C164" s="183" t="s">
        <v>274</v>
      </c>
      <c r="D164" s="63"/>
      <c r="E164" s="40" t="s">
        <v>225</v>
      </c>
      <c r="F164" s="40" t="s">
        <v>109</v>
      </c>
      <c r="G164" s="40" t="s">
        <v>247</v>
      </c>
      <c r="H164" s="40">
        <v>611</v>
      </c>
      <c r="I164" s="101" t="s">
        <v>248</v>
      </c>
      <c r="J164" s="107">
        <v>40979</v>
      </c>
      <c r="K164" s="293"/>
      <c r="L164" s="238">
        <v>0</v>
      </c>
      <c r="M164" s="238">
        <v>135.4</v>
      </c>
      <c r="N164" s="238">
        <v>135.4</v>
      </c>
      <c r="O164" s="246">
        <f t="shared" si="21"/>
        <v>81.4</v>
      </c>
      <c r="P164" s="238">
        <v>81.4</v>
      </c>
      <c r="Q164" s="238">
        <v>0</v>
      </c>
      <c r="R164" s="246">
        <f t="shared" si="22"/>
        <v>0</v>
      </c>
      <c r="S164" s="238">
        <v>0</v>
      </c>
      <c r="T164" s="238">
        <v>0</v>
      </c>
      <c r="U164" s="246">
        <f t="shared" si="23"/>
        <v>0</v>
      </c>
      <c r="V164" s="238">
        <v>0</v>
      </c>
      <c r="W164" s="238">
        <v>0</v>
      </c>
    </row>
    <row r="165" spans="1:23" ht="127.5">
      <c r="A165" s="218" t="s">
        <v>290</v>
      </c>
      <c r="B165" s="62" t="s">
        <v>232</v>
      </c>
      <c r="C165" s="100" t="s">
        <v>277</v>
      </c>
      <c r="D165" s="63"/>
      <c r="E165" s="40" t="s">
        <v>225</v>
      </c>
      <c r="F165" s="40" t="s">
        <v>109</v>
      </c>
      <c r="G165" s="40" t="s">
        <v>247</v>
      </c>
      <c r="H165" s="40">
        <v>611</v>
      </c>
      <c r="I165" s="101" t="s">
        <v>248</v>
      </c>
      <c r="J165" s="107">
        <v>40979</v>
      </c>
      <c r="K165" s="293"/>
      <c r="L165" s="238">
        <v>0</v>
      </c>
      <c r="M165" s="238">
        <v>240.9</v>
      </c>
      <c r="N165" s="238">
        <v>240.9</v>
      </c>
      <c r="O165" s="246">
        <f t="shared" si="21"/>
        <v>146.2</v>
      </c>
      <c r="P165" s="238">
        <v>146.2</v>
      </c>
      <c r="Q165" s="238">
        <v>0</v>
      </c>
      <c r="R165" s="246">
        <f t="shared" si="22"/>
        <v>0</v>
      </c>
      <c r="S165" s="238">
        <v>0</v>
      </c>
      <c r="T165" s="238">
        <v>0</v>
      </c>
      <c r="U165" s="246">
        <f t="shared" si="23"/>
        <v>0</v>
      </c>
      <c r="V165" s="238">
        <v>0</v>
      </c>
      <c r="W165" s="238">
        <v>0</v>
      </c>
    </row>
    <row r="166" spans="1:23" ht="127.5">
      <c r="A166" s="219" t="s">
        <v>291</v>
      </c>
      <c r="B166" s="62" t="s">
        <v>232</v>
      </c>
      <c r="C166" s="100" t="s">
        <v>270</v>
      </c>
      <c r="D166" s="63"/>
      <c r="E166" s="40" t="s">
        <v>225</v>
      </c>
      <c r="F166" s="40" t="s">
        <v>109</v>
      </c>
      <c r="G166" s="40" t="s">
        <v>134</v>
      </c>
      <c r="H166" s="40">
        <v>611</v>
      </c>
      <c r="I166" s="101" t="s">
        <v>250</v>
      </c>
      <c r="J166" s="107">
        <v>40979</v>
      </c>
      <c r="K166" s="293" t="s">
        <v>121</v>
      </c>
      <c r="L166" s="238">
        <v>0</v>
      </c>
      <c r="M166" s="238">
        <v>490.5</v>
      </c>
      <c r="N166" s="238">
        <v>490.5</v>
      </c>
      <c r="O166" s="246">
        <f t="shared" si="21"/>
        <v>0</v>
      </c>
      <c r="P166" s="238">
        <v>0</v>
      </c>
      <c r="Q166" s="238">
        <v>0</v>
      </c>
      <c r="R166" s="246">
        <f t="shared" si="22"/>
        <v>0</v>
      </c>
      <c r="S166" s="238">
        <v>0</v>
      </c>
      <c r="T166" s="238">
        <v>0</v>
      </c>
      <c r="U166" s="246">
        <f t="shared" si="23"/>
        <v>0</v>
      </c>
      <c r="V166" s="238">
        <v>0</v>
      </c>
      <c r="W166" s="238">
        <v>0</v>
      </c>
    </row>
    <row r="167" spans="1:23" ht="127.5">
      <c r="A167" s="219" t="s">
        <v>292</v>
      </c>
      <c r="B167" s="62" t="s">
        <v>232</v>
      </c>
      <c r="C167" s="183" t="s">
        <v>285</v>
      </c>
      <c r="D167" s="63"/>
      <c r="E167" s="40" t="s">
        <v>225</v>
      </c>
      <c r="F167" s="40" t="s">
        <v>109</v>
      </c>
      <c r="G167" s="40" t="s">
        <v>134</v>
      </c>
      <c r="H167" s="40">
        <v>611</v>
      </c>
      <c r="I167" s="101" t="s">
        <v>250</v>
      </c>
      <c r="J167" s="107">
        <v>40979</v>
      </c>
      <c r="K167" s="293"/>
      <c r="L167" s="238">
        <v>0</v>
      </c>
      <c r="M167" s="238">
        <v>213.8</v>
      </c>
      <c r="N167" s="238">
        <v>213.8</v>
      </c>
      <c r="O167" s="246">
        <f t="shared" si="21"/>
        <v>0</v>
      </c>
      <c r="P167" s="238">
        <v>0</v>
      </c>
      <c r="Q167" s="238">
        <v>0</v>
      </c>
      <c r="R167" s="246">
        <f t="shared" si="22"/>
        <v>0</v>
      </c>
      <c r="S167" s="238">
        <v>0</v>
      </c>
      <c r="T167" s="238">
        <v>0</v>
      </c>
      <c r="U167" s="246">
        <f t="shared" si="23"/>
        <v>0</v>
      </c>
      <c r="V167" s="238">
        <v>0</v>
      </c>
      <c r="W167" s="238">
        <v>0</v>
      </c>
    </row>
    <row r="168" spans="1:23" ht="127.5">
      <c r="A168" s="219" t="s">
        <v>293</v>
      </c>
      <c r="B168" s="62" t="s">
        <v>232</v>
      </c>
      <c r="C168" s="100" t="s">
        <v>279</v>
      </c>
      <c r="D168" s="63"/>
      <c r="E168" s="40" t="s">
        <v>225</v>
      </c>
      <c r="F168" s="40" t="s">
        <v>109</v>
      </c>
      <c r="G168" s="40" t="s">
        <v>134</v>
      </c>
      <c r="H168" s="40">
        <v>611</v>
      </c>
      <c r="I168" s="101" t="s">
        <v>250</v>
      </c>
      <c r="J168" s="107">
        <v>40979</v>
      </c>
      <c r="K168" s="293"/>
      <c r="L168" s="238">
        <v>0</v>
      </c>
      <c r="M168" s="238">
        <v>16.4</v>
      </c>
      <c r="N168" s="238">
        <v>16.4</v>
      </c>
      <c r="O168" s="246">
        <f t="shared" si="21"/>
        <v>0</v>
      </c>
      <c r="P168" s="238">
        <v>0</v>
      </c>
      <c r="Q168" s="238">
        <v>0</v>
      </c>
      <c r="R168" s="246">
        <f t="shared" si="22"/>
        <v>0</v>
      </c>
      <c r="S168" s="238">
        <v>0</v>
      </c>
      <c r="T168" s="238">
        <v>0</v>
      </c>
      <c r="U168" s="246">
        <f t="shared" si="23"/>
        <v>0</v>
      </c>
      <c r="V168" s="238">
        <v>0</v>
      </c>
      <c r="W168" s="238">
        <v>0</v>
      </c>
    </row>
    <row r="169" spans="1:23" ht="127.5">
      <c r="A169" s="219" t="s">
        <v>294</v>
      </c>
      <c r="B169" s="62" t="s">
        <v>232</v>
      </c>
      <c r="C169" s="183" t="s">
        <v>274</v>
      </c>
      <c r="D169" s="63"/>
      <c r="E169" s="40" t="s">
        <v>225</v>
      </c>
      <c r="F169" s="40" t="s">
        <v>109</v>
      </c>
      <c r="G169" s="40" t="s">
        <v>134</v>
      </c>
      <c r="H169" s="40">
        <v>611</v>
      </c>
      <c r="I169" s="101" t="s">
        <v>250</v>
      </c>
      <c r="J169" s="107">
        <v>40979</v>
      </c>
      <c r="K169" s="293"/>
      <c r="L169" s="238">
        <v>0</v>
      </c>
      <c r="M169" s="238">
        <v>10</v>
      </c>
      <c r="N169" s="238">
        <v>10</v>
      </c>
      <c r="O169" s="246">
        <f t="shared" si="21"/>
        <v>0</v>
      </c>
      <c r="P169" s="238">
        <v>0</v>
      </c>
      <c r="Q169" s="238">
        <v>0</v>
      </c>
      <c r="R169" s="246">
        <f t="shared" si="22"/>
        <v>0</v>
      </c>
      <c r="S169" s="238">
        <v>0</v>
      </c>
      <c r="T169" s="238">
        <v>0</v>
      </c>
      <c r="U169" s="246">
        <f t="shared" si="23"/>
        <v>0</v>
      </c>
      <c r="V169" s="238">
        <v>0</v>
      </c>
      <c r="W169" s="238">
        <v>0</v>
      </c>
    </row>
    <row r="170" spans="1:23" ht="127.5">
      <c r="A170" s="219" t="s">
        <v>295</v>
      </c>
      <c r="B170" s="62" t="s">
        <v>232</v>
      </c>
      <c r="C170" s="183" t="s">
        <v>277</v>
      </c>
      <c r="D170" s="63"/>
      <c r="E170" s="40" t="s">
        <v>225</v>
      </c>
      <c r="F170" s="40" t="s">
        <v>109</v>
      </c>
      <c r="G170" s="40" t="s">
        <v>134</v>
      </c>
      <c r="H170" s="40">
        <v>611</v>
      </c>
      <c r="I170" s="101" t="s">
        <v>250</v>
      </c>
      <c r="J170" s="107">
        <v>40979</v>
      </c>
      <c r="K170" s="293"/>
      <c r="L170" s="238">
        <v>0</v>
      </c>
      <c r="M170" s="238">
        <v>18</v>
      </c>
      <c r="N170" s="238">
        <v>18</v>
      </c>
      <c r="O170" s="246">
        <f t="shared" si="21"/>
        <v>0</v>
      </c>
      <c r="P170" s="238">
        <v>0</v>
      </c>
      <c r="Q170" s="238">
        <v>0</v>
      </c>
      <c r="R170" s="246">
        <f t="shared" si="22"/>
        <v>0</v>
      </c>
      <c r="S170" s="238">
        <v>0</v>
      </c>
      <c r="T170" s="238">
        <v>0</v>
      </c>
      <c r="U170" s="246">
        <f t="shared" si="23"/>
        <v>0</v>
      </c>
      <c r="V170" s="238">
        <v>0</v>
      </c>
      <c r="W170" s="238">
        <v>0</v>
      </c>
    </row>
    <row r="171" spans="1:23" ht="178.5">
      <c r="A171" s="219" t="s">
        <v>296</v>
      </c>
      <c r="B171" s="62" t="s">
        <v>232</v>
      </c>
      <c r="C171" s="100" t="s">
        <v>270</v>
      </c>
      <c r="D171" s="63"/>
      <c r="E171" s="40" t="s">
        <v>225</v>
      </c>
      <c r="F171" s="40" t="s">
        <v>109</v>
      </c>
      <c r="G171" s="40" t="s">
        <v>297</v>
      </c>
      <c r="H171" s="40" t="s">
        <v>234</v>
      </c>
      <c r="I171" s="101" t="s">
        <v>298</v>
      </c>
      <c r="J171" s="107">
        <v>41374</v>
      </c>
      <c r="K171" s="293" t="s">
        <v>121</v>
      </c>
      <c r="L171" s="238">
        <v>0</v>
      </c>
      <c r="M171" s="238">
        <v>0</v>
      </c>
      <c r="N171" s="238">
        <v>0</v>
      </c>
      <c r="O171" s="246">
        <f t="shared" si="21"/>
        <v>3820.5</v>
      </c>
      <c r="P171" s="238">
        <v>0</v>
      </c>
      <c r="Q171" s="238">
        <v>3820.5</v>
      </c>
      <c r="R171" s="246">
        <f t="shared" si="22"/>
        <v>0</v>
      </c>
      <c r="S171" s="238">
        <v>0</v>
      </c>
      <c r="T171" s="238">
        <v>0</v>
      </c>
      <c r="U171" s="246">
        <f t="shared" si="23"/>
        <v>0</v>
      </c>
      <c r="V171" s="238">
        <v>0</v>
      </c>
      <c r="W171" s="238">
        <v>0</v>
      </c>
    </row>
    <row r="172" spans="1:23" ht="178.5">
      <c r="A172" s="219" t="s">
        <v>299</v>
      </c>
      <c r="B172" s="62" t="s">
        <v>232</v>
      </c>
      <c r="C172" s="183" t="s">
        <v>285</v>
      </c>
      <c r="D172" s="63"/>
      <c r="E172" s="40" t="s">
        <v>225</v>
      </c>
      <c r="F172" s="40" t="s">
        <v>109</v>
      </c>
      <c r="G172" s="40" t="s">
        <v>297</v>
      </c>
      <c r="H172" s="40" t="s">
        <v>234</v>
      </c>
      <c r="I172" s="101" t="s">
        <v>298</v>
      </c>
      <c r="J172" s="107">
        <v>41374</v>
      </c>
      <c r="K172" s="293" t="s">
        <v>121</v>
      </c>
      <c r="L172" s="238">
        <v>0</v>
      </c>
      <c r="M172" s="238">
        <v>0</v>
      </c>
      <c r="N172" s="238">
        <v>0</v>
      </c>
      <c r="O172" s="246">
        <f t="shared" si="21"/>
        <v>810.3</v>
      </c>
      <c r="P172" s="238">
        <v>0</v>
      </c>
      <c r="Q172" s="238">
        <v>810.3</v>
      </c>
      <c r="R172" s="246">
        <f t="shared" si="22"/>
        <v>0</v>
      </c>
      <c r="S172" s="238">
        <v>0</v>
      </c>
      <c r="T172" s="238">
        <v>0</v>
      </c>
      <c r="U172" s="246">
        <f t="shared" si="23"/>
        <v>0</v>
      </c>
      <c r="V172" s="238">
        <v>0</v>
      </c>
      <c r="W172" s="238">
        <v>0</v>
      </c>
    </row>
    <row r="173" spans="1:23" ht="178.5">
      <c r="A173" s="219" t="s">
        <v>300</v>
      </c>
      <c r="B173" s="62" t="s">
        <v>232</v>
      </c>
      <c r="C173" s="100" t="s">
        <v>279</v>
      </c>
      <c r="D173" s="63"/>
      <c r="E173" s="40" t="s">
        <v>225</v>
      </c>
      <c r="F173" s="40" t="s">
        <v>109</v>
      </c>
      <c r="G173" s="40" t="s">
        <v>297</v>
      </c>
      <c r="H173" s="40" t="s">
        <v>234</v>
      </c>
      <c r="I173" s="101" t="s">
        <v>298</v>
      </c>
      <c r="J173" s="107">
        <v>41374</v>
      </c>
      <c r="K173" s="293" t="s">
        <v>121</v>
      </c>
      <c r="L173" s="238">
        <v>0</v>
      </c>
      <c r="M173" s="238">
        <v>0</v>
      </c>
      <c r="N173" s="238">
        <v>0</v>
      </c>
      <c r="O173" s="246">
        <f t="shared" si="21"/>
        <v>80.3</v>
      </c>
      <c r="P173" s="238">
        <v>0</v>
      </c>
      <c r="Q173" s="238">
        <v>80.3</v>
      </c>
      <c r="R173" s="246">
        <f t="shared" si="22"/>
        <v>0</v>
      </c>
      <c r="S173" s="238">
        <v>0</v>
      </c>
      <c r="T173" s="238">
        <v>0</v>
      </c>
      <c r="U173" s="246">
        <f t="shared" si="23"/>
        <v>0</v>
      </c>
      <c r="V173" s="238">
        <v>0</v>
      </c>
      <c r="W173" s="238">
        <v>0</v>
      </c>
    </row>
    <row r="174" spans="1:23" ht="178.5">
      <c r="A174" s="219" t="s">
        <v>301</v>
      </c>
      <c r="B174" s="62" t="s">
        <v>232</v>
      </c>
      <c r="C174" s="183" t="s">
        <v>274</v>
      </c>
      <c r="D174" s="63"/>
      <c r="E174" s="40" t="s">
        <v>225</v>
      </c>
      <c r="F174" s="40" t="s">
        <v>109</v>
      </c>
      <c r="G174" s="40" t="s">
        <v>297</v>
      </c>
      <c r="H174" s="40" t="s">
        <v>234</v>
      </c>
      <c r="I174" s="101" t="s">
        <v>298</v>
      </c>
      <c r="J174" s="107">
        <v>41374</v>
      </c>
      <c r="K174" s="293" t="s">
        <v>121</v>
      </c>
      <c r="L174" s="238">
        <v>0</v>
      </c>
      <c r="M174" s="238">
        <v>0</v>
      </c>
      <c r="N174" s="238">
        <v>0</v>
      </c>
      <c r="O174" s="246">
        <f t="shared" si="21"/>
        <v>43.5</v>
      </c>
      <c r="P174" s="238">
        <v>0</v>
      </c>
      <c r="Q174" s="238">
        <v>43.5</v>
      </c>
      <c r="R174" s="246">
        <f t="shared" si="22"/>
        <v>0</v>
      </c>
      <c r="S174" s="238">
        <v>0</v>
      </c>
      <c r="T174" s="238">
        <v>0</v>
      </c>
      <c r="U174" s="246">
        <f t="shared" si="23"/>
        <v>0</v>
      </c>
      <c r="V174" s="238">
        <v>0</v>
      </c>
      <c r="W174" s="238">
        <v>0</v>
      </c>
    </row>
    <row r="175" spans="1:23" ht="178.5">
      <c r="A175" s="219" t="s">
        <v>302</v>
      </c>
      <c r="B175" s="62" t="s">
        <v>232</v>
      </c>
      <c r="C175" s="100" t="s">
        <v>277</v>
      </c>
      <c r="D175" s="63"/>
      <c r="E175" s="40" t="s">
        <v>225</v>
      </c>
      <c r="F175" s="40" t="s">
        <v>109</v>
      </c>
      <c r="G175" s="40" t="s">
        <v>297</v>
      </c>
      <c r="H175" s="40" t="s">
        <v>234</v>
      </c>
      <c r="I175" s="101" t="s">
        <v>298</v>
      </c>
      <c r="J175" s="107">
        <v>41374</v>
      </c>
      <c r="K175" s="293" t="s">
        <v>121</v>
      </c>
      <c r="L175" s="238">
        <v>0</v>
      </c>
      <c r="M175" s="238">
        <v>0</v>
      </c>
      <c r="N175" s="238">
        <v>0</v>
      </c>
      <c r="O175" s="246">
        <f t="shared" si="21"/>
        <v>50.9</v>
      </c>
      <c r="P175" s="238">
        <v>0</v>
      </c>
      <c r="Q175" s="238">
        <v>50.9</v>
      </c>
      <c r="R175" s="246">
        <f t="shared" si="22"/>
        <v>0</v>
      </c>
      <c r="S175" s="238">
        <v>0</v>
      </c>
      <c r="T175" s="238">
        <v>0</v>
      </c>
      <c r="U175" s="246">
        <f t="shared" si="23"/>
        <v>0</v>
      </c>
      <c r="V175" s="238">
        <v>0</v>
      </c>
      <c r="W175" s="238">
        <v>0</v>
      </c>
    </row>
    <row r="176" spans="1:23" ht="84" customHeight="1">
      <c r="A176" s="219" t="s">
        <v>303</v>
      </c>
      <c r="B176" s="62" t="s">
        <v>232</v>
      </c>
      <c r="C176" s="100" t="s">
        <v>304</v>
      </c>
      <c r="D176" s="63"/>
      <c r="E176" s="40" t="s">
        <v>225</v>
      </c>
      <c r="F176" s="40" t="s">
        <v>128</v>
      </c>
      <c r="G176" s="40" t="s">
        <v>305</v>
      </c>
      <c r="H176" s="40" t="s">
        <v>234</v>
      </c>
      <c r="I176" s="101" t="s">
        <v>272</v>
      </c>
      <c r="J176" s="107">
        <v>40897</v>
      </c>
      <c r="K176" s="107" t="s">
        <v>121</v>
      </c>
      <c r="L176" s="238">
        <v>0</v>
      </c>
      <c r="M176" s="238">
        <v>86.6</v>
      </c>
      <c r="N176" s="238">
        <v>86.6</v>
      </c>
      <c r="O176" s="246">
        <f t="shared" si="21"/>
        <v>293.6</v>
      </c>
      <c r="P176" s="238">
        <v>288.1</v>
      </c>
      <c r="Q176" s="238">
        <v>5.5</v>
      </c>
      <c r="R176" s="246">
        <f t="shared" si="22"/>
        <v>415.8</v>
      </c>
      <c r="S176" s="238">
        <f>398.5+17.3</f>
        <v>415.8</v>
      </c>
      <c r="T176" s="238">
        <v>0</v>
      </c>
      <c r="U176" s="246">
        <f t="shared" si="23"/>
        <v>416.3</v>
      </c>
      <c r="V176" s="238">
        <f>399+17.3</f>
        <v>416.3</v>
      </c>
      <c r="W176" s="238">
        <v>0</v>
      </c>
    </row>
    <row r="177" spans="1:23" ht="127.5">
      <c r="A177" s="219" t="s">
        <v>306</v>
      </c>
      <c r="B177" s="62" t="s">
        <v>232</v>
      </c>
      <c r="C177" s="100" t="s">
        <v>304</v>
      </c>
      <c r="D177" s="63"/>
      <c r="E177" s="40" t="s">
        <v>225</v>
      </c>
      <c r="F177" s="40" t="s">
        <v>128</v>
      </c>
      <c r="G177" s="40" t="s">
        <v>247</v>
      </c>
      <c r="H177" s="40" t="s">
        <v>234</v>
      </c>
      <c r="I177" s="101" t="s">
        <v>248</v>
      </c>
      <c r="J177" s="107">
        <v>40979</v>
      </c>
      <c r="K177" s="293" t="s">
        <v>121</v>
      </c>
      <c r="L177" s="238">
        <v>0</v>
      </c>
      <c r="M177" s="238">
        <v>190</v>
      </c>
      <c r="N177" s="238">
        <v>190</v>
      </c>
      <c r="O177" s="246">
        <f t="shared" si="21"/>
        <v>104.4</v>
      </c>
      <c r="P177" s="238">
        <v>104.4</v>
      </c>
      <c r="Q177" s="238">
        <v>0</v>
      </c>
      <c r="R177" s="246">
        <f t="shared" si="22"/>
        <v>0</v>
      </c>
      <c r="S177" s="238">
        <v>0</v>
      </c>
      <c r="T177" s="238">
        <v>0</v>
      </c>
      <c r="U177" s="246">
        <f t="shared" si="23"/>
        <v>0</v>
      </c>
      <c r="V177" s="238">
        <v>0</v>
      </c>
      <c r="W177" s="238">
        <v>0</v>
      </c>
    </row>
    <row r="178" spans="1:23" ht="127.5">
      <c r="A178" s="219" t="s">
        <v>307</v>
      </c>
      <c r="B178" s="62" t="s">
        <v>232</v>
      </c>
      <c r="C178" s="100" t="s">
        <v>304</v>
      </c>
      <c r="D178" s="63"/>
      <c r="E178" s="40" t="s">
        <v>225</v>
      </c>
      <c r="F178" s="40" t="s">
        <v>128</v>
      </c>
      <c r="G178" s="40" t="s">
        <v>134</v>
      </c>
      <c r="H178" s="40" t="s">
        <v>234</v>
      </c>
      <c r="I178" s="101" t="s">
        <v>250</v>
      </c>
      <c r="J178" s="107">
        <v>40979</v>
      </c>
      <c r="K178" s="293" t="s">
        <v>121</v>
      </c>
      <c r="L178" s="238">
        <v>0</v>
      </c>
      <c r="M178" s="238">
        <v>31.2</v>
      </c>
      <c r="N178" s="238">
        <v>31.2</v>
      </c>
      <c r="O178" s="246">
        <f t="shared" si="21"/>
        <v>0</v>
      </c>
      <c r="P178" s="238">
        <v>0</v>
      </c>
      <c r="Q178" s="238">
        <v>0</v>
      </c>
      <c r="R178" s="246">
        <f t="shared" si="22"/>
        <v>0</v>
      </c>
      <c r="S178" s="238">
        <v>0</v>
      </c>
      <c r="T178" s="238">
        <v>0</v>
      </c>
      <c r="U178" s="246">
        <f t="shared" si="23"/>
        <v>0</v>
      </c>
      <c r="V178" s="238">
        <v>0</v>
      </c>
      <c r="W178" s="238">
        <v>0</v>
      </c>
    </row>
    <row r="179" spans="1:23" ht="178.5">
      <c r="A179" s="219" t="s">
        <v>308</v>
      </c>
      <c r="B179" s="62" t="s">
        <v>232</v>
      </c>
      <c r="C179" s="100" t="s">
        <v>304</v>
      </c>
      <c r="D179" s="63"/>
      <c r="E179" s="40" t="s">
        <v>225</v>
      </c>
      <c r="F179" s="40" t="s">
        <v>128</v>
      </c>
      <c r="G179" s="40" t="s">
        <v>297</v>
      </c>
      <c r="H179" s="40" t="s">
        <v>234</v>
      </c>
      <c r="I179" s="101" t="s">
        <v>298</v>
      </c>
      <c r="J179" s="107">
        <v>41374</v>
      </c>
      <c r="K179" s="293" t="s">
        <v>121</v>
      </c>
      <c r="L179" s="238">
        <v>0</v>
      </c>
      <c r="M179" s="238">
        <v>0</v>
      </c>
      <c r="N179" s="238">
        <v>0</v>
      </c>
      <c r="O179" s="246">
        <f t="shared" si="21"/>
        <v>24.5</v>
      </c>
      <c r="P179" s="238">
        <v>0</v>
      </c>
      <c r="Q179" s="238">
        <v>24.5</v>
      </c>
      <c r="R179" s="246">
        <f t="shared" si="22"/>
        <v>0</v>
      </c>
      <c r="S179" s="238">
        <v>0</v>
      </c>
      <c r="T179" s="238">
        <v>0</v>
      </c>
      <c r="U179" s="246">
        <f t="shared" si="23"/>
        <v>0</v>
      </c>
      <c r="V179" s="238">
        <v>0</v>
      </c>
      <c r="W179" s="238">
        <v>0</v>
      </c>
    </row>
    <row r="180" spans="1:23" ht="81.75" customHeight="1">
      <c r="A180" s="219" t="s">
        <v>309</v>
      </c>
      <c r="B180" s="62" t="s">
        <v>232</v>
      </c>
      <c r="C180" s="100" t="s">
        <v>310</v>
      </c>
      <c r="D180" s="63"/>
      <c r="E180" s="40" t="s">
        <v>225</v>
      </c>
      <c r="F180" s="40" t="s">
        <v>132</v>
      </c>
      <c r="G180" s="40" t="s">
        <v>311</v>
      </c>
      <c r="H180" s="40" t="s">
        <v>234</v>
      </c>
      <c r="I180" s="101" t="s">
        <v>312</v>
      </c>
      <c r="J180" s="107">
        <v>40854</v>
      </c>
      <c r="K180" s="107" t="s">
        <v>121</v>
      </c>
      <c r="L180" s="238">
        <v>0</v>
      </c>
      <c r="M180" s="238">
        <v>523</v>
      </c>
      <c r="N180" s="238">
        <v>523</v>
      </c>
      <c r="O180" s="246">
        <f t="shared" si="21"/>
        <v>1203.8</v>
      </c>
      <c r="P180" s="238">
        <v>1203.8</v>
      </c>
      <c r="Q180" s="238">
        <v>0</v>
      </c>
      <c r="R180" s="246">
        <f t="shared" si="22"/>
        <v>5883.6</v>
      </c>
      <c r="S180" s="238">
        <f>1603.2+200+87.6+3992.8</f>
        <v>5883.6</v>
      </c>
      <c r="T180" s="238">
        <v>0</v>
      </c>
      <c r="U180" s="246">
        <f t="shared" si="23"/>
        <v>5896.3</v>
      </c>
      <c r="V180" s="238">
        <f>1615.9+200+87.6+3992.8</f>
        <v>5896.3</v>
      </c>
      <c r="W180" s="238">
        <v>0</v>
      </c>
    </row>
    <row r="181" spans="1:23" ht="110.25">
      <c r="A181" s="219" t="s">
        <v>313</v>
      </c>
      <c r="B181" s="62" t="s">
        <v>232</v>
      </c>
      <c r="C181" s="100" t="s">
        <v>314</v>
      </c>
      <c r="D181" s="63"/>
      <c r="E181" s="40" t="s">
        <v>225</v>
      </c>
      <c r="F181" s="40" t="s">
        <v>132</v>
      </c>
      <c r="G181" s="40" t="s">
        <v>311</v>
      </c>
      <c r="H181" s="40" t="s">
        <v>234</v>
      </c>
      <c r="I181" s="101" t="s">
        <v>315</v>
      </c>
      <c r="J181" s="107">
        <v>41416</v>
      </c>
      <c r="K181" s="107" t="s">
        <v>121</v>
      </c>
      <c r="L181" s="238">
        <v>0</v>
      </c>
      <c r="M181" s="238">
        <v>0</v>
      </c>
      <c r="N181" s="238">
        <v>0</v>
      </c>
      <c r="O181" s="246">
        <f t="shared" si="21"/>
        <v>1008.7</v>
      </c>
      <c r="P181" s="238">
        <v>0</v>
      </c>
      <c r="Q181" s="238">
        <v>1008.7</v>
      </c>
      <c r="R181" s="246">
        <f t="shared" si="22"/>
        <v>1088.7</v>
      </c>
      <c r="S181" s="238">
        <v>1088.7</v>
      </c>
      <c r="T181" s="238">
        <v>0</v>
      </c>
      <c r="U181" s="246">
        <f t="shared" si="23"/>
        <v>1088.7</v>
      </c>
      <c r="V181" s="238">
        <v>1088.7</v>
      </c>
      <c r="W181" s="238">
        <v>0</v>
      </c>
    </row>
    <row r="182" spans="1:23" ht="127.5">
      <c r="A182" s="219" t="s">
        <v>316</v>
      </c>
      <c r="B182" s="62" t="s">
        <v>232</v>
      </c>
      <c r="C182" s="100" t="s">
        <v>310</v>
      </c>
      <c r="D182" s="63"/>
      <c r="E182" s="40" t="s">
        <v>225</v>
      </c>
      <c r="F182" s="40" t="s">
        <v>132</v>
      </c>
      <c r="G182" s="40" t="s">
        <v>247</v>
      </c>
      <c r="H182" s="40" t="s">
        <v>234</v>
      </c>
      <c r="I182" s="101" t="s">
        <v>248</v>
      </c>
      <c r="J182" s="107">
        <v>40979</v>
      </c>
      <c r="K182" s="293" t="s">
        <v>121</v>
      </c>
      <c r="L182" s="238">
        <v>0</v>
      </c>
      <c r="M182" s="238">
        <v>910.6</v>
      </c>
      <c r="N182" s="238">
        <v>910.6</v>
      </c>
      <c r="O182" s="246">
        <f t="shared" si="21"/>
        <v>387.1</v>
      </c>
      <c r="P182" s="238">
        <v>387.1</v>
      </c>
      <c r="Q182" s="238">
        <v>0</v>
      </c>
      <c r="R182" s="246">
        <f t="shared" si="22"/>
        <v>0</v>
      </c>
      <c r="S182" s="238">
        <v>0</v>
      </c>
      <c r="T182" s="238">
        <v>0</v>
      </c>
      <c r="U182" s="246">
        <f t="shared" si="23"/>
        <v>0</v>
      </c>
      <c r="V182" s="238">
        <v>0</v>
      </c>
      <c r="W182" s="238">
        <v>0</v>
      </c>
    </row>
    <row r="183" spans="1:23" ht="127.5">
      <c r="A183" s="219" t="s">
        <v>317</v>
      </c>
      <c r="B183" s="62" t="s">
        <v>232</v>
      </c>
      <c r="C183" s="100" t="s">
        <v>310</v>
      </c>
      <c r="D183" s="63"/>
      <c r="E183" s="40" t="s">
        <v>225</v>
      </c>
      <c r="F183" s="40" t="s">
        <v>132</v>
      </c>
      <c r="G183" s="40" t="s">
        <v>134</v>
      </c>
      <c r="H183" s="40" t="s">
        <v>234</v>
      </c>
      <c r="I183" s="101" t="s">
        <v>250</v>
      </c>
      <c r="J183" s="107">
        <v>40979</v>
      </c>
      <c r="K183" s="293" t="s">
        <v>121</v>
      </c>
      <c r="L183" s="238">
        <v>0</v>
      </c>
      <c r="M183" s="238">
        <v>77</v>
      </c>
      <c r="N183" s="238">
        <v>77</v>
      </c>
      <c r="O183" s="246">
        <f t="shared" si="21"/>
        <v>0</v>
      </c>
      <c r="P183" s="238">
        <v>0</v>
      </c>
      <c r="Q183" s="238">
        <v>0</v>
      </c>
      <c r="R183" s="246">
        <f t="shared" si="22"/>
        <v>0</v>
      </c>
      <c r="S183" s="238">
        <v>0</v>
      </c>
      <c r="T183" s="238">
        <v>0</v>
      </c>
      <c r="U183" s="246">
        <f t="shared" si="23"/>
        <v>0</v>
      </c>
      <c r="V183" s="238">
        <v>0</v>
      </c>
      <c r="W183" s="238">
        <v>0</v>
      </c>
    </row>
    <row r="184" spans="1:23" ht="105" customHeight="1">
      <c r="A184" s="219" t="s">
        <v>318</v>
      </c>
      <c r="B184" s="62" t="s">
        <v>232</v>
      </c>
      <c r="C184" s="100" t="s">
        <v>310</v>
      </c>
      <c r="D184" s="63"/>
      <c r="E184" s="40" t="s">
        <v>225</v>
      </c>
      <c r="F184" s="40" t="s">
        <v>132</v>
      </c>
      <c r="G184" s="40" t="s">
        <v>172</v>
      </c>
      <c r="H184" s="40" t="s">
        <v>234</v>
      </c>
      <c r="I184" s="215" t="s">
        <v>252</v>
      </c>
      <c r="J184" s="294">
        <v>41417</v>
      </c>
      <c r="K184" s="294" t="s">
        <v>121</v>
      </c>
      <c r="L184" s="238">
        <v>0</v>
      </c>
      <c r="M184" s="238">
        <v>0</v>
      </c>
      <c r="N184" s="238">
        <v>0</v>
      </c>
      <c r="O184" s="246">
        <f t="shared" si="21"/>
        <v>21.9</v>
      </c>
      <c r="P184" s="238">
        <v>0</v>
      </c>
      <c r="Q184" s="238">
        <v>21.9</v>
      </c>
      <c r="R184" s="246">
        <f t="shared" si="22"/>
        <v>0</v>
      </c>
      <c r="S184" s="238">
        <v>0</v>
      </c>
      <c r="T184" s="238">
        <v>0</v>
      </c>
      <c r="U184" s="246">
        <f t="shared" si="23"/>
        <v>0</v>
      </c>
      <c r="V184" s="238">
        <v>0</v>
      </c>
      <c r="W184" s="238">
        <v>0</v>
      </c>
    </row>
    <row r="185" spans="1:23" ht="110.25">
      <c r="A185" s="219" t="s">
        <v>319</v>
      </c>
      <c r="B185" s="62" t="s">
        <v>232</v>
      </c>
      <c r="C185" s="104" t="s">
        <v>233</v>
      </c>
      <c r="D185" s="63"/>
      <c r="E185" s="40" t="s">
        <v>84</v>
      </c>
      <c r="F185" s="40" t="s">
        <v>128</v>
      </c>
      <c r="G185" s="40" t="s">
        <v>320</v>
      </c>
      <c r="H185" s="40" t="s">
        <v>234</v>
      </c>
      <c r="I185" s="101" t="s">
        <v>272</v>
      </c>
      <c r="J185" s="107">
        <v>40897</v>
      </c>
      <c r="K185" s="107" t="s">
        <v>121</v>
      </c>
      <c r="L185" s="238">
        <v>0</v>
      </c>
      <c r="M185" s="238">
        <v>1232.7</v>
      </c>
      <c r="N185" s="238">
        <v>1232.7</v>
      </c>
      <c r="O185" s="246">
        <f t="shared" si="21"/>
        <v>1823.2</v>
      </c>
      <c r="P185" s="238">
        <v>1791.8</v>
      </c>
      <c r="Q185" s="238">
        <v>31.4</v>
      </c>
      <c r="R185" s="246">
        <f t="shared" si="22"/>
        <v>3136</v>
      </c>
      <c r="S185" s="238">
        <f>2942+194</f>
        <v>3136</v>
      </c>
      <c r="T185" s="238">
        <v>0</v>
      </c>
      <c r="U185" s="246">
        <f t="shared" si="23"/>
        <v>3299.8</v>
      </c>
      <c r="V185" s="238">
        <f>3105.8+194</f>
        <v>3299.8</v>
      </c>
      <c r="W185" s="238">
        <v>0</v>
      </c>
    </row>
    <row r="186" spans="1:23" ht="127.5">
      <c r="A186" s="219" t="s">
        <v>321</v>
      </c>
      <c r="B186" s="62" t="s">
        <v>232</v>
      </c>
      <c r="C186" s="104" t="s">
        <v>233</v>
      </c>
      <c r="D186" s="63"/>
      <c r="E186" s="40" t="s">
        <v>84</v>
      </c>
      <c r="F186" s="40" t="s">
        <v>128</v>
      </c>
      <c r="G186" s="40" t="s">
        <v>247</v>
      </c>
      <c r="H186" s="40" t="s">
        <v>234</v>
      </c>
      <c r="I186" s="101" t="s">
        <v>248</v>
      </c>
      <c r="J186" s="107">
        <v>40979</v>
      </c>
      <c r="K186" s="293" t="s">
        <v>121</v>
      </c>
      <c r="L186" s="238">
        <v>0</v>
      </c>
      <c r="M186" s="238">
        <v>987.8</v>
      </c>
      <c r="N186" s="238">
        <v>987.8</v>
      </c>
      <c r="O186" s="246">
        <f t="shared" si="21"/>
        <v>597.4</v>
      </c>
      <c r="P186" s="238">
        <v>597.4</v>
      </c>
      <c r="Q186" s="238">
        <v>0</v>
      </c>
      <c r="R186" s="246">
        <f t="shared" si="22"/>
        <v>0</v>
      </c>
      <c r="S186" s="238">
        <v>0</v>
      </c>
      <c r="T186" s="238">
        <v>0</v>
      </c>
      <c r="U186" s="246">
        <f t="shared" si="23"/>
        <v>0</v>
      </c>
      <c r="V186" s="238">
        <v>0</v>
      </c>
      <c r="W186" s="238">
        <v>0</v>
      </c>
    </row>
    <row r="187" spans="1:23" ht="127.5">
      <c r="A187" s="219" t="s">
        <v>322</v>
      </c>
      <c r="B187" s="62" t="s">
        <v>232</v>
      </c>
      <c r="C187" s="104" t="s">
        <v>233</v>
      </c>
      <c r="D187" s="63"/>
      <c r="E187" s="40" t="s">
        <v>84</v>
      </c>
      <c r="F187" s="40" t="s">
        <v>128</v>
      </c>
      <c r="G187" s="40" t="s">
        <v>134</v>
      </c>
      <c r="H187" s="40" t="s">
        <v>234</v>
      </c>
      <c r="I187" s="101" t="s">
        <v>250</v>
      </c>
      <c r="J187" s="107">
        <v>40979</v>
      </c>
      <c r="K187" s="293" t="s">
        <v>121</v>
      </c>
      <c r="L187" s="238">
        <v>0</v>
      </c>
      <c r="M187" s="238">
        <v>118.9</v>
      </c>
      <c r="N187" s="238">
        <v>118.9</v>
      </c>
      <c r="O187" s="246">
        <f t="shared" si="21"/>
        <v>0</v>
      </c>
      <c r="P187" s="238">
        <v>0</v>
      </c>
      <c r="Q187" s="238">
        <v>0</v>
      </c>
      <c r="R187" s="246">
        <f t="shared" si="22"/>
        <v>0</v>
      </c>
      <c r="S187" s="238">
        <v>0</v>
      </c>
      <c r="T187" s="238">
        <v>0</v>
      </c>
      <c r="U187" s="246">
        <f t="shared" si="23"/>
        <v>0</v>
      </c>
      <c r="V187" s="238">
        <v>0</v>
      </c>
      <c r="W187" s="238">
        <v>0</v>
      </c>
    </row>
    <row r="188" spans="1:23" ht="105" customHeight="1">
      <c r="A188" s="219" t="s">
        <v>323</v>
      </c>
      <c r="B188" s="62" t="s">
        <v>232</v>
      </c>
      <c r="C188" s="104" t="s">
        <v>233</v>
      </c>
      <c r="D188" s="63"/>
      <c r="E188" s="40" t="s">
        <v>84</v>
      </c>
      <c r="F188" s="40" t="s">
        <v>128</v>
      </c>
      <c r="G188" s="40" t="s">
        <v>172</v>
      </c>
      <c r="H188" s="40" t="s">
        <v>234</v>
      </c>
      <c r="I188" s="215" t="s">
        <v>252</v>
      </c>
      <c r="J188" s="294">
        <v>41417</v>
      </c>
      <c r="K188" s="294" t="s">
        <v>121</v>
      </c>
      <c r="L188" s="238">
        <v>0</v>
      </c>
      <c r="M188" s="238">
        <v>0</v>
      </c>
      <c r="N188" s="238">
        <v>0</v>
      </c>
      <c r="O188" s="246">
        <f t="shared" si="21"/>
        <v>48.5</v>
      </c>
      <c r="P188" s="238">
        <v>0</v>
      </c>
      <c r="Q188" s="238">
        <v>48.5</v>
      </c>
      <c r="R188" s="246">
        <f t="shared" si="22"/>
        <v>0</v>
      </c>
      <c r="S188" s="238">
        <v>0</v>
      </c>
      <c r="T188" s="238">
        <v>0</v>
      </c>
      <c r="U188" s="246">
        <f t="shared" si="23"/>
        <v>0</v>
      </c>
      <c r="V188" s="238">
        <v>0</v>
      </c>
      <c r="W188" s="238">
        <v>0</v>
      </c>
    </row>
    <row r="189" spans="1:23" ht="81.75" customHeight="1">
      <c r="A189" s="219" t="s">
        <v>324</v>
      </c>
      <c r="B189" s="62" t="s">
        <v>232</v>
      </c>
      <c r="C189" s="104" t="s">
        <v>325</v>
      </c>
      <c r="D189" s="63"/>
      <c r="E189" s="40" t="s">
        <v>84</v>
      </c>
      <c r="F189" s="40" t="s">
        <v>128</v>
      </c>
      <c r="G189" s="40" t="s">
        <v>326</v>
      </c>
      <c r="H189" s="40" t="s">
        <v>234</v>
      </c>
      <c r="I189" s="101" t="s">
        <v>272</v>
      </c>
      <c r="J189" s="107">
        <v>40897</v>
      </c>
      <c r="K189" s="107" t="s">
        <v>121</v>
      </c>
      <c r="L189" s="238">
        <v>0</v>
      </c>
      <c r="M189" s="238">
        <v>549.7</v>
      </c>
      <c r="N189" s="238">
        <v>549.7</v>
      </c>
      <c r="O189" s="246">
        <f t="shared" si="21"/>
        <v>579.4</v>
      </c>
      <c r="P189" s="238">
        <v>579.4</v>
      </c>
      <c r="Q189" s="238">
        <v>0</v>
      </c>
      <c r="R189" s="246">
        <f t="shared" si="22"/>
        <v>616.5</v>
      </c>
      <c r="S189" s="238">
        <v>616.5</v>
      </c>
      <c r="T189" s="238">
        <v>0</v>
      </c>
      <c r="U189" s="246">
        <f t="shared" si="23"/>
        <v>654.7</v>
      </c>
      <c r="V189" s="238">
        <v>654.7</v>
      </c>
      <c r="W189" s="238">
        <v>0</v>
      </c>
    </row>
    <row r="190" spans="1:23" ht="47.25">
      <c r="A190" s="135" t="s">
        <v>52</v>
      </c>
      <c r="B190" s="62" t="s">
        <v>97</v>
      </c>
      <c r="C190" s="63" t="s">
        <v>85</v>
      </c>
      <c r="D190" s="63"/>
      <c r="E190" s="37"/>
      <c r="F190" s="37"/>
      <c r="G190" s="37"/>
      <c r="H190" s="38"/>
      <c r="I190" s="295"/>
      <c r="J190" s="296"/>
      <c r="K190" s="107"/>
      <c r="L190" s="238"/>
      <c r="M190" s="238"/>
      <c r="N190" s="238"/>
      <c r="O190" s="264"/>
      <c r="P190" s="238"/>
      <c r="Q190" s="238"/>
      <c r="R190" s="264"/>
      <c r="S190" s="238"/>
      <c r="T190" s="238"/>
      <c r="U190" s="264"/>
      <c r="V190" s="238"/>
      <c r="W190" s="238"/>
    </row>
    <row r="191" spans="1:23" ht="15.75">
      <c r="A191" s="135" t="s">
        <v>70</v>
      </c>
      <c r="B191" s="62"/>
      <c r="C191" s="63"/>
      <c r="D191" s="63"/>
      <c r="E191" s="37"/>
      <c r="F191" s="37"/>
      <c r="G191" s="37"/>
      <c r="H191" s="38"/>
      <c r="I191" s="295"/>
      <c r="J191" s="296"/>
      <c r="K191" s="107"/>
      <c r="L191" s="238"/>
      <c r="M191" s="239"/>
      <c r="N191" s="239"/>
      <c r="O191" s="264"/>
      <c r="P191" s="239"/>
      <c r="Q191" s="239"/>
      <c r="R191" s="264"/>
      <c r="S191" s="239"/>
      <c r="T191" s="239"/>
      <c r="U191" s="264"/>
      <c r="V191" s="239"/>
      <c r="W191" s="239"/>
    </row>
    <row r="192" spans="1:23" ht="31.5">
      <c r="A192" s="135" t="s">
        <v>53</v>
      </c>
      <c r="B192" s="109" t="s">
        <v>54</v>
      </c>
      <c r="C192" s="78" t="s">
        <v>85</v>
      </c>
      <c r="D192" s="78"/>
      <c r="E192" s="37"/>
      <c r="F192" s="37"/>
      <c r="G192" s="37"/>
      <c r="H192" s="38"/>
      <c r="I192" s="295"/>
      <c r="J192" s="296"/>
      <c r="K192" s="107"/>
      <c r="L192" s="246">
        <v>0</v>
      </c>
      <c r="M192" s="246">
        <f>SUM(M193:M213)</f>
        <v>3042.9</v>
      </c>
      <c r="N192" s="246">
        <f aca="true" t="shared" si="24" ref="N192:W192">SUM(N193:N213)</f>
        <v>3042.9</v>
      </c>
      <c r="O192" s="246">
        <f>P192+Q192</f>
        <v>1884.7</v>
      </c>
      <c r="P192" s="246">
        <f>SUM(P193:P213)</f>
        <v>1796</v>
      </c>
      <c r="Q192" s="246">
        <f t="shared" si="24"/>
        <v>88.7</v>
      </c>
      <c r="R192" s="246">
        <f>S192+T192</f>
        <v>321.7</v>
      </c>
      <c r="S192" s="246">
        <f t="shared" si="24"/>
        <v>321.7</v>
      </c>
      <c r="T192" s="246">
        <f t="shared" si="24"/>
        <v>0</v>
      </c>
      <c r="U192" s="246">
        <f>V192+W192</f>
        <v>377.40000000000003</v>
      </c>
      <c r="V192" s="246">
        <f t="shared" si="24"/>
        <v>377.40000000000003</v>
      </c>
      <c r="W192" s="246">
        <f t="shared" si="24"/>
        <v>0</v>
      </c>
    </row>
    <row r="193" spans="1:23" ht="105" customHeight="1">
      <c r="A193" s="218" t="s">
        <v>71</v>
      </c>
      <c r="B193" s="109" t="s">
        <v>54</v>
      </c>
      <c r="C193" s="78"/>
      <c r="D193" s="78"/>
      <c r="E193" s="40" t="s">
        <v>132</v>
      </c>
      <c r="F193" s="40" t="s">
        <v>109</v>
      </c>
      <c r="G193" s="40" t="s">
        <v>133</v>
      </c>
      <c r="H193" s="40" t="s">
        <v>327</v>
      </c>
      <c r="I193" s="104" t="s">
        <v>235</v>
      </c>
      <c r="J193" s="106">
        <v>41194</v>
      </c>
      <c r="K193" s="107">
        <v>41639</v>
      </c>
      <c r="L193" s="246">
        <v>0</v>
      </c>
      <c r="M193" s="238">
        <v>0</v>
      </c>
      <c r="N193" s="238">
        <v>0</v>
      </c>
      <c r="O193" s="246">
        <f aca="true" t="shared" si="25" ref="O193:O213">P193+Q193</f>
        <v>58.8</v>
      </c>
      <c r="P193" s="238">
        <v>58.8</v>
      </c>
      <c r="Q193" s="238">
        <v>0</v>
      </c>
      <c r="R193" s="246">
        <f aca="true" t="shared" si="26" ref="R193:R213">S193+T193</f>
        <v>0</v>
      </c>
      <c r="S193" s="238">
        <v>0</v>
      </c>
      <c r="T193" s="238">
        <v>0</v>
      </c>
      <c r="U193" s="246">
        <f aca="true" t="shared" si="27" ref="U193:U213">V193+W193</f>
        <v>0</v>
      </c>
      <c r="V193" s="238">
        <v>0</v>
      </c>
      <c r="W193" s="238">
        <v>0</v>
      </c>
    </row>
    <row r="194" spans="1:23" ht="130.5" customHeight="1">
      <c r="A194" s="218" t="s">
        <v>328</v>
      </c>
      <c r="B194" s="109" t="s">
        <v>54</v>
      </c>
      <c r="C194" s="78"/>
      <c r="D194" s="78"/>
      <c r="E194" s="40" t="s">
        <v>132</v>
      </c>
      <c r="F194" s="40" t="s">
        <v>128</v>
      </c>
      <c r="G194" s="40" t="s">
        <v>157</v>
      </c>
      <c r="H194" s="40" t="s">
        <v>327</v>
      </c>
      <c r="I194" s="104" t="s">
        <v>329</v>
      </c>
      <c r="J194" s="106">
        <v>41050</v>
      </c>
      <c r="K194" s="107">
        <v>41274</v>
      </c>
      <c r="L194" s="238">
        <v>0</v>
      </c>
      <c r="M194" s="238">
        <v>178</v>
      </c>
      <c r="N194" s="238">
        <v>178</v>
      </c>
      <c r="O194" s="246">
        <f t="shared" si="25"/>
        <v>0</v>
      </c>
      <c r="P194" s="238">
        <v>0</v>
      </c>
      <c r="Q194" s="238">
        <v>0</v>
      </c>
      <c r="R194" s="246">
        <f t="shared" si="26"/>
        <v>0</v>
      </c>
      <c r="S194" s="238">
        <v>0</v>
      </c>
      <c r="T194" s="238">
        <v>0</v>
      </c>
      <c r="U194" s="246">
        <f t="shared" si="27"/>
        <v>0</v>
      </c>
      <c r="V194" s="238">
        <v>0</v>
      </c>
      <c r="W194" s="238">
        <v>0</v>
      </c>
    </row>
    <row r="195" spans="1:23" ht="31.5">
      <c r="A195" s="218" t="s">
        <v>330</v>
      </c>
      <c r="B195" s="109" t="s">
        <v>54</v>
      </c>
      <c r="C195" s="62"/>
      <c r="D195" s="63"/>
      <c r="E195" s="40" t="s">
        <v>238</v>
      </c>
      <c r="F195" s="40" t="s">
        <v>128</v>
      </c>
      <c r="G195" s="40" t="s">
        <v>331</v>
      </c>
      <c r="H195" s="40" t="s">
        <v>327</v>
      </c>
      <c r="I195" s="101" t="s">
        <v>255</v>
      </c>
      <c r="J195" s="106">
        <v>40897</v>
      </c>
      <c r="K195" s="107" t="s">
        <v>121</v>
      </c>
      <c r="L195" s="238">
        <v>0</v>
      </c>
      <c r="M195" s="238">
        <v>83.5</v>
      </c>
      <c r="N195" s="238">
        <v>83.5</v>
      </c>
      <c r="O195" s="246">
        <f t="shared" si="25"/>
        <v>0</v>
      </c>
      <c r="P195" s="238">
        <v>0</v>
      </c>
      <c r="Q195" s="238">
        <v>0</v>
      </c>
      <c r="R195" s="246">
        <f t="shared" si="26"/>
        <v>0</v>
      </c>
      <c r="S195" s="238">
        <v>0</v>
      </c>
      <c r="T195" s="238">
        <v>0</v>
      </c>
      <c r="U195" s="246">
        <f t="shared" si="27"/>
        <v>0</v>
      </c>
      <c r="V195" s="238">
        <v>0</v>
      </c>
      <c r="W195" s="238">
        <v>0</v>
      </c>
    </row>
    <row r="196" spans="1:23" ht="76.5">
      <c r="A196" s="218" t="s">
        <v>332</v>
      </c>
      <c r="B196" s="109" t="s">
        <v>54</v>
      </c>
      <c r="C196" s="62"/>
      <c r="D196" s="63"/>
      <c r="E196" s="40" t="s">
        <v>238</v>
      </c>
      <c r="F196" s="40" t="s">
        <v>128</v>
      </c>
      <c r="G196" s="40" t="s">
        <v>165</v>
      </c>
      <c r="H196" s="40" t="s">
        <v>327</v>
      </c>
      <c r="I196" s="104" t="s">
        <v>333</v>
      </c>
      <c r="J196" s="106"/>
      <c r="K196" s="107"/>
      <c r="L196" s="238">
        <v>0</v>
      </c>
      <c r="M196" s="238">
        <v>0</v>
      </c>
      <c r="N196" s="238">
        <v>0</v>
      </c>
      <c r="O196" s="246">
        <f t="shared" si="25"/>
        <v>95</v>
      </c>
      <c r="P196" s="238">
        <v>95</v>
      </c>
      <c r="Q196" s="238">
        <v>0</v>
      </c>
      <c r="R196" s="246">
        <f t="shared" si="26"/>
        <v>0</v>
      </c>
      <c r="S196" s="238">
        <v>0</v>
      </c>
      <c r="T196" s="238">
        <v>0</v>
      </c>
      <c r="U196" s="246">
        <f t="shared" si="27"/>
        <v>0</v>
      </c>
      <c r="V196" s="238">
        <v>0</v>
      </c>
      <c r="W196" s="238">
        <v>0</v>
      </c>
    </row>
    <row r="197" spans="1:23" ht="81.75" customHeight="1">
      <c r="A197" s="218" t="s">
        <v>334</v>
      </c>
      <c r="B197" s="62" t="s">
        <v>232</v>
      </c>
      <c r="C197" s="220"/>
      <c r="D197" s="63"/>
      <c r="E197" s="40" t="s">
        <v>238</v>
      </c>
      <c r="F197" s="40" t="s">
        <v>238</v>
      </c>
      <c r="G197" s="40" t="s">
        <v>265</v>
      </c>
      <c r="H197" s="40" t="s">
        <v>327</v>
      </c>
      <c r="I197" s="104" t="s">
        <v>263</v>
      </c>
      <c r="J197" s="107">
        <v>40897</v>
      </c>
      <c r="K197" s="107" t="s">
        <v>121</v>
      </c>
      <c r="L197" s="238">
        <v>0</v>
      </c>
      <c r="M197" s="238">
        <v>120.2</v>
      </c>
      <c r="N197" s="238">
        <v>120.2</v>
      </c>
      <c r="O197" s="246">
        <f t="shared" si="25"/>
        <v>0</v>
      </c>
      <c r="P197" s="263">
        <v>0</v>
      </c>
      <c r="Q197" s="263">
        <v>0</v>
      </c>
      <c r="R197" s="246">
        <f t="shared" si="26"/>
        <v>0</v>
      </c>
      <c r="S197" s="263">
        <v>0</v>
      </c>
      <c r="T197" s="263">
        <v>0</v>
      </c>
      <c r="U197" s="246">
        <f t="shared" si="27"/>
        <v>0</v>
      </c>
      <c r="V197" s="263">
        <v>0</v>
      </c>
      <c r="W197" s="263">
        <v>0</v>
      </c>
    </row>
    <row r="198" spans="1:23" ht="127.5">
      <c r="A198" s="218" t="s">
        <v>335</v>
      </c>
      <c r="B198" s="109" t="s">
        <v>54</v>
      </c>
      <c r="C198" s="62"/>
      <c r="D198" s="63"/>
      <c r="E198" s="40" t="s">
        <v>238</v>
      </c>
      <c r="F198" s="40" t="s">
        <v>114</v>
      </c>
      <c r="G198" s="40" t="s">
        <v>336</v>
      </c>
      <c r="H198" s="40" t="s">
        <v>327</v>
      </c>
      <c r="I198" s="104" t="s">
        <v>337</v>
      </c>
      <c r="J198" s="107">
        <v>40821</v>
      </c>
      <c r="K198" s="107">
        <v>41639</v>
      </c>
      <c r="L198" s="238">
        <v>0</v>
      </c>
      <c r="M198" s="238">
        <v>187.6</v>
      </c>
      <c r="N198" s="238">
        <v>187.6</v>
      </c>
      <c r="O198" s="246">
        <f t="shared" si="25"/>
        <v>290</v>
      </c>
      <c r="P198" s="238">
        <v>290</v>
      </c>
      <c r="Q198" s="238">
        <v>0</v>
      </c>
      <c r="R198" s="246">
        <f t="shared" si="26"/>
        <v>0</v>
      </c>
      <c r="S198" s="238">
        <v>0</v>
      </c>
      <c r="T198" s="238">
        <v>0</v>
      </c>
      <c r="U198" s="246">
        <f t="shared" si="27"/>
        <v>0</v>
      </c>
      <c r="V198" s="238">
        <v>0</v>
      </c>
      <c r="W198" s="238">
        <v>0</v>
      </c>
    </row>
    <row r="199" spans="1:23" ht="114.75">
      <c r="A199" s="218" t="s">
        <v>338</v>
      </c>
      <c r="B199" s="109" t="s">
        <v>54</v>
      </c>
      <c r="C199" s="62"/>
      <c r="D199" s="63"/>
      <c r="E199" s="40" t="s">
        <v>238</v>
      </c>
      <c r="F199" s="40" t="s">
        <v>114</v>
      </c>
      <c r="G199" s="40" t="s">
        <v>339</v>
      </c>
      <c r="H199" s="40" t="s">
        <v>327</v>
      </c>
      <c r="I199" s="104" t="s">
        <v>340</v>
      </c>
      <c r="J199" s="107">
        <v>41194</v>
      </c>
      <c r="K199" s="107">
        <v>41639</v>
      </c>
      <c r="L199" s="238">
        <v>0</v>
      </c>
      <c r="M199" s="238">
        <v>0</v>
      </c>
      <c r="N199" s="238">
        <v>0</v>
      </c>
      <c r="O199" s="246">
        <f t="shared" si="25"/>
        <v>6</v>
      </c>
      <c r="P199" s="238">
        <v>6</v>
      </c>
      <c r="Q199" s="238">
        <v>0</v>
      </c>
      <c r="R199" s="246">
        <f t="shared" si="26"/>
        <v>0</v>
      </c>
      <c r="S199" s="238">
        <v>0</v>
      </c>
      <c r="T199" s="238">
        <v>0</v>
      </c>
      <c r="U199" s="246">
        <f t="shared" si="27"/>
        <v>0</v>
      </c>
      <c r="V199" s="238">
        <v>0</v>
      </c>
      <c r="W199" s="238">
        <v>0</v>
      </c>
    </row>
    <row r="200" spans="1:23" ht="76.5">
      <c r="A200" s="218" t="s">
        <v>341</v>
      </c>
      <c r="B200" s="109" t="s">
        <v>54</v>
      </c>
      <c r="C200" s="62"/>
      <c r="D200" s="63"/>
      <c r="E200" s="40" t="s">
        <v>225</v>
      </c>
      <c r="F200" s="40" t="s">
        <v>109</v>
      </c>
      <c r="G200" s="40" t="s">
        <v>165</v>
      </c>
      <c r="H200" s="40" t="s">
        <v>327</v>
      </c>
      <c r="I200" s="104" t="s">
        <v>342</v>
      </c>
      <c r="J200" s="107">
        <v>41572</v>
      </c>
      <c r="K200" s="107" t="s">
        <v>121</v>
      </c>
      <c r="L200" s="238">
        <v>0</v>
      </c>
      <c r="M200" s="238">
        <v>0</v>
      </c>
      <c r="N200" s="238">
        <v>0</v>
      </c>
      <c r="O200" s="246">
        <f t="shared" si="25"/>
        <v>40</v>
      </c>
      <c r="P200" s="238">
        <v>40</v>
      </c>
      <c r="Q200" s="238">
        <v>0</v>
      </c>
      <c r="R200" s="246">
        <f t="shared" si="26"/>
        <v>0</v>
      </c>
      <c r="S200" s="238">
        <v>0</v>
      </c>
      <c r="T200" s="238">
        <v>0</v>
      </c>
      <c r="U200" s="246">
        <f t="shared" si="27"/>
        <v>0</v>
      </c>
      <c r="V200" s="238">
        <v>0</v>
      </c>
      <c r="W200" s="238">
        <v>0</v>
      </c>
    </row>
    <row r="201" spans="1:23" ht="31.5">
      <c r="A201" s="218" t="s">
        <v>343</v>
      </c>
      <c r="B201" s="109" t="s">
        <v>54</v>
      </c>
      <c r="C201" s="62"/>
      <c r="D201" s="63"/>
      <c r="E201" s="40" t="s">
        <v>225</v>
      </c>
      <c r="F201" s="40" t="s">
        <v>109</v>
      </c>
      <c r="G201" s="40" t="s">
        <v>271</v>
      </c>
      <c r="H201" s="40" t="s">
        <v>327</v>
      </c>
      <c r="I201" s="101" t="s">
        <v>272</v>
      </c>
      <c r="J201" s="107">
        <v>40897</v>
      </c>
      <c r="K201" s="107" t="s">
        <v>121</v>
      </c>
      <c r="L201" s="238">
        <v>0</v>
      </c>
      <c r="M201" s="238">
        <v>640.3</v>
      </c>
      <c r="N201" s="238">
        <v>640.3</v>
      </c>
      <c r="O201" s="246">
        <f t="shared" si="25"/>
        <v>771.3</v>
      </c>
      <c r="P201" s="238">
        <v>771.3</v>
      </c>
      <c r="Q201" s="238">
        <v>0</v>
      </c>
      <c r="R201" s="246">
        <f t="shared" si="26"/>
        <v>134.6</v>
      </c>
      <c r="S201" s="238">
        <v>134.6</v>
      </c>
      <c r="T201" s="238">
        <v>0</v>
      </c>
      <c r="U201" s="246">
        <f t="shared" si="27"/>
        <v>142.9</v>
      </c>
      <c r="V201" s="238">
        <v>142.9</v>
      </c>
      <c r="W201" s="238">
        <v>0</v>
      </c>
    </row>
    <row r="202" spans="1:23" ht="31.5">
      <c r="A202" s="218" t="s">
        <v>344</v>
      </c>
      <c r="B202" s="109" t="s">
        <v>54</v>
      </c>
      <c r="C202" s="62"/>
      <c r="D202" s="63"/>
      <c r="E202" s="40" t="s">
        <v>225</v>
      </c>
      <c r="F202" s="40" t="s">
        <v>109</v>
      </c>
      <c r="G202" s="40" t="s">
        <v>275</v>
      </c>
      <c r="H202" s="40" t="s">
        <v>327</v>
      </c>
      <c r="I202" s="101" t="s">
        <v>272</v>
      </c>
      <c r="J202" s="107">
        <v>40897</v>
      </c>
      <c r="K202" s="107" t="s">
        <v>121</v>
      </c>
      <c r="L202" s="238">
        <v>0</v>
      </c>
      <c r="M202" s="238">
        <v>36.6</v>
      </c>
      <c r="N202" s="238">
        <v>36.6</v>
      </c>
      <c r="O202" s="246">
        <f t="shared" si="25"/>
        <v>7.5</v>
      </c>
      <c r="P202" s="238">
        <v>7.5</v>
      </c>
      <c r="Q202" s="238">
        <v>0</v>
      </c>
      <c r="R202" s="246">
        <f t="shared" si="26"/>
        <v>8</v>
      </c>
      <c r="S202" s="238">
        <v>8</v>
      </c>
      <c r="T202" s="238">
        <v>0</v>
      </c>
      <c r="U202" s="246">
        <f t="shared" si="27"/>
        <v>8.5</v>
      </c>
      <c r="V202" s="238">
        <v>8.5</v>
      </c>
      <c r="W202" s="238">
        <v>0</v>
      </c>
    </row>
    <row r="203" spans="1:23" ht="31.5">
      <c r="A203" s="218" t="s">
        <v>345</v>
      </c>
      <c r="B203" s="109" t="s">
        <v>54</v>
      </c>
      <c r="C203" s="62"/>
      <c r="D203" s="63"/>
      <c r="E203" s="40" t="s">
        <v>225</v>
      </c>
      <c r="F203" s="40" t="s">
        <v>109</v>
      </c>
      <c r="G203" s="40" t="s">
        <v>283</v>
      </c>
      <c r="H203" s="40" t="s">
        <v>327</v>
      </c>
      <c r="I203" s="101" t="s">
        <v>272</v>
      </c>
      <c r="J203" s="107">
        <v>40897</v>
      </c>
      <c r="K203" s="107" t="s">
        <v>121</v>
      </c>
      <c r="L203" s="238">
        <v>0</v>
      </c>
      <c r="M203" s="238">
        <v>80.5</v>
      </c>
      <c r="N203" s="238">
        <v>80.5</v>
      </c>
      <c r="O203" s="246">
        <f t="shared" si="25"/>
        <v>40</v>
      </c>
      <c r="P203" s="238">
        <v>40</v>
      </c>
      <c r="Q203" s="238">
        <v>0</v>
      </c>
      <c r="R203" s="246">
        <f t="shared" si="26"/>
        <v>42.6</v>
      </c>
      <c r="S203" s="238">
        <v>42.6</v>
      </c>
      <c r="T203" s="238">
        <v>0</v>
      </c>
      <c r="U203" s="246">
        <f t="shared" si="27"/>
        <v>45.2</v>
      </c>
      <c r="V203" s="238">
        <v>45.2</v>
      </c>
      <c r="W203" s="238">
        <v>0</v>
      </c>
    </row>
    <row r="204" spans="1:23" ht="127.5">
      <c r="A204" s="218" t="s">
        <v>346</v>
      </c>
      <c r="B204" s="109" t="s">
        <v>54</v>
      </c>
      <c r="C204" s="62"/>
      <c r="D204" s="63"/>
      <c r="E204" s="40" t="s">
        <v>225</v>
      </c>
      <c r="F204" s="40" t="s">
        <v>109</v>
      </c>
      <c r="G204" s="40" t="s">
        <v>347</v>
      </c>
      <c r="H204" s="40" t="s">
        <v>327</v>
      </c>
      <c r="I204" s="104" t="s">
        <v>348</v>
      </c>
      <c r="J204" s="107">
        <v>40998</v>
      </c>
      <c r="K204" s="107">
        <v>41274</v>
      </c>
      <c r="L204" s="238">
        <v>0</v>
      </c>
      <c r="M204" s="238">
        <v>1299</v>
      </c>
      <c r="N204" s="238">
        <v>1299</v>
      </c>
      <c r="O204" s="246">
        <f t="shared" si="25"/>
        <v>0</v>
      </c>
      <c r="P204" s="238">
        <v>0</v>
      </c>
      <c r="Q204" s="238">
        <v>0</v>
      </c>
      <c r="R204" s="246">
        <f t="shared" si="26"/>
        <v>0</v>
      </c>
      <c r="S204" s="238">
        <v>0</v>
      </c>
      <c r="T204" s="238">
        <v>0</v>
      </c>
      <c r="U204" s="246">
        <f t="shared" si="27"/>
        <v>0</v>
      </c>
      <c r="V204" s="238">
        <v>0</v>
      </c>
      <c r="W204" s="238">
        <v>0</v>
      </c>
    </row>
    <row r="205" spans="1:23" ht="222.75" customHeight="1">
      <c r="A205" s="218" t="s">
        <v>349</v>
      </c>
      <c r="B205" s="109" t="s">
        <v>54</v>
      </c>
      <c r="C205" s="62"/>
      <c r="D205" s="63"/>
      <c r="E205" s="40" t="s">
        <v>225</v>
      </c>
      <c r="F205" s="40" t="s">
        <v>109</v>
      </c>
      <c r="G205" s="40" t="s">
        <v>350</v>
      </c>
      <c r="H205" s="40" t="s">
        <v>327</v>
      </c>
      <c r="I205" s="101" t="s">
        <v>351</v>
      </c>
      <c r="J205" s="107">
        <v>41192</v>
      </c>
      <c r="K205" s="107">
        <v>42004</v>
      </c>
      <c r="L205" s="238">
        <v>0</v>
      </c>
      <c r="M205" s="238">
        <v>0</v>
      </c>
      <c r="N205" s="238">
        <v>0</v>
      </c>
      <c r="O205" s="246">
        <f t="shared" si="25"/>
        <v>37.5</v>
      </c>
      <c r="P205" s="238">
        <v>37.5</v>
      </c>
      <c r="Q205" s="238">
        <v>0</v>
      </c>
      <c r="R205" s="246">
        <f t="shared" si="26"/>
        <v>4.5</v>
      </c>
      <c r="S205" s="238">
        <v>4.5</v>
      </c>
      <c r="T205" s="238">
        <v>0</v>
      </c>
      <c r="U205" s="246">
        <f t="shared" si="27"/>
        <v>56.5</v>
      </c>
      <c r="V205" s="238">
        <v>56.5</v>
      </c>
      <c r="W205" s="238">
        <v>0</v>
      </c>
    </row>
    <row r="206" spans="1:23" ht="51">
      <c r="A206" s="218" t="s">
        <v>352</v>
      </c>
      <c r="B206" s="109" t="s">
        <v>54</v>
      </c>
      <c r="C206" s="62"/>
      <c r="D206" s="63"/>
      <c r="E206" s="40" t="s">
        <v>225</v>
      </c>
      <c r="F206" s="40" t="s">
        <v>132</v>
      </c>
      <c r="G206" s="40" t="s">
        <v>311</v>
      </c>
      <c r="H206" s="40" t="s">
        <v>327</v>
      </c>
      <c r="I206" s="101" t="s">
        <v>312</v>
      </c>
      <c r="J206" s="107">
        <v>40854</v>
      </c>
      <c r="K206" s="107" t="s">
        <v>121</v>
      </c>
      <c r="L206" s="238">
        <v>0</v>
      </c>
      <c r="M206" s="238">
        <v>35</v>
      </c>
      <c r="N206" s="238">
        <v>35</v>
      </c>
      <c r="O206" s="246">
        <f t="shared" si="25"/>
        <v>1.4</v>
      </c>
      <c r="P206" s="238">
        <v>1.4</v>
      </c>
      <c r="Q206" s="238">
        <v>0</v>
      </c>
      <c r="R206" s="246">
        <f t="shared" si="26"/>
        <v>53.2</v>
      </c>
      <c r="S206" s="238">
        <v>53.2</v>
      </c>
      <c r="T206" s="238">
        <v>0</v>
      </c>
      <c r="U206" s="246">
        <f t="shared" si="27"/>
        <v>56.5</v>
      </c>
      <c r="V206" s="238">
        <v>56.5</v>
      </c>
      <c r="W206" s="238">
        <v>0</v>
      </c>
    </row>
    <row r="207" spans="1:23" ht="204">
      <c r="A207" s="218" t="s">
        <v>353</v>
      </c>
      <c r="B207" s="109" t="s">
        <v>54</v>
      </c>
      <c r="C207" s="100"/>
      <c r="D207" s="63"/>
      <c r="E207" s="40" t="s">
        <v>225</v>
      </c>
      <c r="F207" s="40" t="s">
        <v>132</v>
      </c>
      <c r="G207" s="40" t="s">
        <v>182</v>
      </c>
      <c r="H207" s="40" t="s">
        <v>327</v>
      </c>
      <c r="I207" s="102" t="s">
        <v>190</v>
      </c>
      <c r="J207" s="107">
        <v>41480</v>
      </c>
      <c r="K207" s="107" t="s">
        <v>121</v>
      </c>
      <c r="L207" s="238">
        <v>0</v>
      </c>
      <c r="M207" s="238">
        <v>0</v>
      </c>
      <c r="N207" s="238">
        <v>0</v>
      </c>
      <c r="O207" s="246">
        <f>P207+Q207</f>
        <v>88.7</v>
      </c>
      <c r="P207" s="238">
        <v>0</v>
      </c>
      <c r="Q207" s="238">
        <v>88.7</v>
      </c>
      <c r="R207" s="246">
        <f>S207+T207</f>
        <v>0</v>
      </c>
      <c r="S207" s="238">
        <v>0</v>
      </c>
      <c r="T207" s="238">
        <v>0</v>
      </c>
      <c r="U207" s="246">
        <f>V207+W207</f>
        <v>0</v>
      </c>
      <c r="V207" s="238">
        <v>0</v>
      </c>
      <c r="W207" s="238">
        <v>0</v>
      </c>
    </row>
    <row r="208" spans="1:23" ht="102">
      <c r="A208" s="218" t="s">
        <v>354</v>
      </c>
      <c r="B208" s="109" t="s">
        <v>54</v>
      </c>
      <c r="C208" s="62"/>
      <c r="D208" s="63"/>
      <c r="E208" s="40" t="s">
        <v>225</v>
      </c>
      <c r="F208" s="40" t="s">
        <v>132</v>
      </c>
      <c r="G208" s="40" t="s">
        <v>355</v>
      </c>
      <c r="H208" s="40" t="s">
        <v>327</v>
      </c>
      <c r="I208" s="104" t="s">
        <v>356</v>
      </c>
      <c r="J208" s="107">
        <v>40449</v>
      </c>
      <c r="K208" s="107">
        <v>42004</v>
      </c>
      <c r="L208" s="238">
        <v>0</v>
      </c>
      <c r="M208" s="238">
        <v>15</v>
      </c>
      <c r="N208" s="238">
        <v>15</v>
      </c>
      <c r="O208" s="246">
        <f t="shared" si="25"/>
        <v>15</v>
      </c>
      <c r="P208" s="238">
        <v>15</v>
      </c>
      <c r="Q208" s="238">
        <v>0</v>
      </c>
      <c r="R208" s="246">
        <f t="shared" si="26"/>
        <v>15</v>
      </c>
      <c r="S208" s="238">
        <v>15</v>
      </c>
      <c r="T208" s="238">
        <v>0</v>
      </c>
      <c r="U208" s="246">
        <f t="shared" si="27"/>
        <v>0</v>
      </c>
      <c r="V208" s="238">
        <v>0</v>
      </c>
      <c r="W208" s="238">
        <v>0</v>
      </c>
    </row>
    <row r="209" spans="1:23" ht="89.25">
      <c r="A209" s="218" t="s">
        <v>357</v>
      </c>
      <c r="B209" s="109" t="s">
        <v>54</v>
      </c>
      <c r="C209" s="62"/>
      <c r="D209" s="63"/>
      <c r="E209" s="40" t="s">
        <v>225</v>
      </c>
      <c r="F209" s="40" t="s">
        <v>132</v>
      </c>
      <c r="G209" s="40" t="s">
        <v>358</v>
      </c>
      <c r="H209" s="40" t="s">
        <v>327</v>
      </c>
      <c r="I209" s="104" t="s">
        <v>359</v>
      </c>
      <c r="J209" s="107">
        <v>41194</v>
      </c>
      <c r="K209" s="107">
        <v>41639</v>
      </c>
      <c r="L209" s="238">
        <v>0</v>
      </c>
      <c r="M209" s="238">
        <v>71</v>
      </c>
      <c r="N209" s="238">
        <v>71</v>
      </c>
      <c r="O209" s="246">
        <f t="shared" si="25"/>
        <v>71</v>
      </c>
      <c r="P209" s="238">
        <v>71</v>
      </c>
      <c r="Q209" s="238">
        <v>0</v>
      </c>
      <c r="R209" s="246">
        <f t="shared" si="26"/>
        <v>0</v>
      </c>
      <c r="S209" s="238">
        <v>0</v>
      </c>
      <c r="T209" s="238">
        <v>0</v>
      </c>
      <c r="U209" s="246">
        <f t="shared" si="27"/>
        <v>0</v>
      </c>
      <c r="V209" s="238">
        <v>0</v>
      </c>
      <c r="W209" s="238">
        <v>0</v>
      </c>
    </row>
    <row r="210" spans="1:23" ht="89.25">
      <c r="A210" s="218" t="s">
        <v>360</v>
      </c>
      <c r="B210" s="109" t="s">
        <v>54</v>
      </c>
      <c r="C210" s="62"/>
      <c r="D210" s="63"/>
      <c r="E210" s="40" t="s">
        <v>225</v>
      </c>
      <c r="F210" s="40" t="s">
        <v>132</v>
      </c>
      <c r="G210" s="40" t="s">
        <v>361</v>
      </c>
      <c r="H210" s="40" t="s">
        <v>327</v>
      </c>
      <c r="I210" s="104" t="s">
        <v>362</v>
      </c>
      <c r="J210" s="107">
        <v>41194</v>
      </c>
      <c r="K210" s="107">
        <v>41639</v>
      </c>
      <c r="L210" s="238">
        <v>0</v>
      </c>
      <c r="M210" s="238">
        <v>19</v>
      </c>
      <c r="N210" s="238">
        <v>19</v>
      </c>
      <c r="O210" s="246">
        <f t="shared" si="25"/>
        <v>19</v>
      </c>
      <c r="P210" s="238">
        <v>19</v>
      </c>
      <c r="Q210" s="238">
        <v>0</v>
      </c>
      <c r="R210" s="246">
        <f t="shared" si="26"/>
        <v>0</v>
      </c>
      <c r="S210" s="238">
        <v>0</v>
      </c>
      <c r="T210" s="238">
        <v>0</v>
      </c>
      <c r="U210" s="246">
        <f t="shared" si="27"/>
        <v>0</v>
      </c>
      <c r="V210" s="238">
        <v>0</v>
      </c>
      <c r="W210" s="238">
        <v>0</v>
      </c>
    </row>
    <row r="211" spans="1:23" ht="114.75">
      <c r="A211" s="218" t="s">
        <v>363</v>
      </c>
      <c r="B211" s="109" t="s">
        <v>54</v>
      </c>
      <c r="C211" s="62"/>
      <c r="D211" s="63"/>
      <c r="E211" s="40" t="s">
        <v>225</v>
      </c>
      <c r="F211" s="40" t="s">
        <v>132</v>
      </c>
      <c r="G211" s="40" t="s">
        <v>339</v>
      </c>
      <c r="H211" s="40" t="s">
        <v>327</v>
      </c>
      <c r="I211" s="104" t="s">
        <v>340</v>
      </c>
      <c r="J211" s="107">
        <v>41194</v>
      </c>
      <c r="K211" s="107">
        <v>41639</v>
      </c>
      <c r="L211" s="238">
        <v>0</v>
      </c>
      <c r="M211" s="238">
        <v>97.8</v>
      </c>
      <c r="N211" s="238">
        <v>97.8</v>
      </c>
      <c r="O211" s="246">
        <f t="shared" si="25"/>
        <v>98</v>
      </c>
      <c r="P211" s="238">
        <v>98</v>
      </c>
      <c r="Q211" s="238">
        <v>0</v>
      </c>
      <c r="R211" s="246">
        <f t="shared" si="26"/>
        <v>0</v>
      </c>
      <c r="S211" s="238">
        <v>0</v>
      </c>
      <c r="T211" s="238">
        <v>0</v>
      </c>
      <c r="U211" s="246">
        <f t="shared" si="27"/>
        <v>0</v>
      </c>
      <c r="V211" s="238">
        <v>0</v>
      </c>
      <c r="W211" s="238">
        <v>0</v>
      </c>
    </row>
    <row r="212" spans="1:23" ht="31.5">
      <c r="A212" s="218" t="s">
        <v>364</v>
      </c>
      <c r="B212" s="109" t="s">
        <v>54</v>
      </c>
      <c r="C212" s="62"/>
      <c r="D212" s="63"/>
      <c r="E212" s="40" t="s">
        <v>84</v>
      </c>
      <c r="F212" s="40" t="s">
        <v>128</v>
      </c>
      <c r="G212" s="40" t="s">
        <v>320</v>
      </c>
      <c r="H212" s="40" t="s">
        <v>327</v>
      </c>
      <c r="I212" s="101" t="s">
        <v>272</v>
      </c>
      <c r="J212" s="107">
        <v>40897</v>
      </c>
      <c r="K212" s="107" t="s">
        <v>121</v>
      </c>
      <c r="L212" s="238">
        <v>0</v>
      </c>
      <c r="M212" s="238">
        <v>98.8</v>
      </c>
      <c r="N212" s="238">
        <v>98.8</v>
      </c>
      <c r="O212" s="246">
        <f t="shared" si="25"/>
        <v>60</v>
      </c>
      <c r="P212" s="238">
        <v>60</v>
      </c>
      <c r="Q212" s="238">
        <v>0</v>
      </c>
      <c r="R212" s="246">
        <f t="shared" si="26"/>
        <v>63.8</v>
      </c>
      <c r="S212" s="238">
        <v>63.8</v>
      </c>
      <c r="T212" s="238">
        <v>0</v>
      </c>
      <c r="U212" s="246">
        <f t="shared" si="27"/>
        <v>67.8</v>
      </c>
      <c r="V212" s="238">
        <v>67.8</v>
      </c>
      <c r="W212" s="238">
        <v>0</v>
      </c>
    </row>
    <row r="213" spans="1:23" ht="127.5">
      <c r="A213" s="218" t="s">
        <v>365</v>
      </c>
      <c r="B213" s="109" t="s">
        <v>54</v>
      </c>
      <c r="C213" s="62"/>
      <c r="D213" s="63"/>
      <c r="E213" s="40" t="s">
        <v>84</v>
      </c>
      <c r="F213" s="40" t="s">
        <v>135</v>
      </c>
      <c r="G213" s="40" t="s">
        <v>336</v>
      </c>
      <c r="H213" s="40" t="s">
        <v>327</v>
      </c>
      <c r="I213" s="104" t="s">
        <v>337</v>
      </c>
      <c r="J213" s="107">
        <v>40821</v>
      </c>
      <c r="K213" s="107">
        <v>41639</v>
      </c>
      <c r="L213" s="238">
        <v>0</v>
      </c>
      <c r="M213" s="238">
        <v>80.6</v>
      </c>
      <c r="N213" s="238">
        <v>80.6</v>
      </c>
      <c r="O213" s="246">
        <f t="shared" si="25"/>
        <v>185.5</v>
      </c>
      <c r="P213" s="238">
        <v>185.5</v>
      </c>
      <c r="Q213" s="238">
        <v>0</v>
      </c>
      <c r="R213" s="246">
        <f t="shared" si="26"/>
        <v>0</v>
      </c>
      <c r="S213" s="238">
        <v>0</v>
      </c>
      <c r="T213" s="238">
        <v>0</v>
      </c>
      <c r="U213" s="246">
        <f t="shared" si="27"/>
        <v>0</v>
      </c>
      <c r="V213" s="238">
        <v>0</v>
      </c>
      <c r="W213" s="238">
        <v>0</v>
      </c>
    </row>
    <row r="214" spans="1:23" ht="15.75">
      <c r="A214" s="467" t="s">
        <v>56</v>
      </c>
      <c r="B214" s="468"/>
      <c r="C214" s="468"/>
      <c r="D214" s="468"/>
      <c r="E214" s="468"/>
      <c r="F214" s="468"/>
      <c r="G214" s="468"/>
      <c r="H214" s="468"/>
      <c r="I214" s="468"/>
      <c r="J214" s="468"/>
      <c r="K214" s="469"/>
      <c r="L214" s="41"/>
      <c r="M214" s="132"/>
      <c r="N214" s="132"/>
      <c r="O214" s="132"/>
      <c r="P214" s="132"/>
      <c r="Q214" s="132"/>
      <c r="R214" s="132"/>
      <c r="S214" s="132"/>
      <c r="T214" s="133"/>
      <c r="U214" s="133"/>
      <c r="V214" s="133"/>
      <c r="W214" s="134"/>
    </row>
    <row r="215" spans="1:23" ht="94.5">
      <c r="A215" s="135" t="s">
        <v>57</v>
      </c>
      <c r="B215" s="62" t="s">
        <v>142</v>
      </c>
      <c r="C215" s="63"/>
      <c r="D215" s="63"/>
      <c r="E215" s="37"/>
      <c r="F215" s="37"/>
      <c r="G215" s="37"/>
      <c r="H215" s="38"/>
      <c r="I215" s="74"/>
      <c r="J215" s="75"/>
      <c r="K215" s="76"/>
      <c r="L215" s="41"/>
      <c r="M215" s="132"/>
      <c r="N215" s="132"/>
      <c r="O215" s="132"/>
      <c r="P215" s="132"/>
      <c r="Q215" s="132"/>
      <c r="R215" s="132"/>
      <c r="S215" s="132"/>
      <c r="T215" s="133"/>
      <c r="U215" s="133"/>
      <c r="V215" s="133"/>
      <c r="W215" s="134"/>
    </row>
    <row r="216" spans="1:23" ht="15.75">
      <c r="A216" s="135" t="s">
        <v>72</v>
      </c>
      <c r="B216" s="62"/>
      <c r="C216" s="63"/>
      <c r="D216" s="63"/>
      <c r="E216" s="37"/>
      <c r="F216" s="37"/>
      <c r="G216" s="37"/>
      <c r="H216" s="38"/>
      <c r="I216" s="74"/>
      <c r="J216" s="75"/>
      <c r="K216" s="76"/>
      <c r="L216" s="41"/>
      <c r="M216" s="132"/>
      <c r="N216" s="132"/>
      <c r="O216" s="132"/>
      <c r="P216" s="132"/>
      <c r="Q216" s="132"/>
      <c r="R216" s="132"/>
      <c r="S216" s="132"/>
      <c r="T216" s="133"/>
      <c r="U216" s="133"/>
      <c r="V216" s="132"/>
      <c r="W216" s="139"/>
    </row>
    <row r="217" spans="1:23" ht="63">
      <c r="A217" s="135" t="s">
        <v>60</v>
      </c>
      <c r="B217" s="62" t="s">
        <v>98</v>
      </c>
      <c r="C217" s="63" t="s">
        <v>85</v>
      </c>
      <c r="D217" s="63"/>
      <c r="E217" s="37"/>
      <c r="F217" s="37"/>
      <c r="G217" s="37"/>
      <c r="H217" s="38"/>
      <c r="I217" s="74"/>
      <c r="J217" s="75"/>
      <c r="K217" s="76"/>
      <c r="L217" s="41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9"/>
    </row>
    <row r="218" spans="1:23" ht="15.75">
      <c r="A218" s="135" t="s">
        <v>73</v>
      </c>
      <c r="B218" s="62"/>
      <c r="C218" s="63"/>
      <c r="D218" s="63"/>
      <c r="E218" s="37"/>
      <c r="F218" s="37"/>
      <c r="G218" s="37"/>
      <c r="H218" s="38"/>
      <c r="I218" s="74"/>
      <c r="J218" s="75"/>
      <c r="K218" s="76"/>
      <c r="L218" s="41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9"/>
    </row>
    <row r="219" spans="1:23" ht="31.5">
      <c r="A219" s="135" t="s">
        <v>59</v>
      </c>
      <c r="B219" s="77" t="s">
        <v>58</v>
      </c>
      <c r="C219" s="78" t="s">
        <v>85</v>
      </c>
      <c r="D219" s="78"/>
      <c r="E219" s="37"/>
      <c r="F219" s="37"/>
      <c r="G219" s="37"/>
      <c r="H219" s="38"/>
      <c r="I219" s="74"/>
      <c r="J219" s="75"/>
      <c r="K219" s="76"/>
      <c r="L219" s="41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9"/>
    </row>
    <row r="220" spans="1:23" ht="15.75">
      <c r="A220" s="135" t="s">
        <v>74</v>
      </c>
      <c r="B220" s="77"/>
      <c r="C220" s="78"/>
      <c r="D220" s="78"/>
      <c r="E220" s="37"/>
      <c r="F220" s="37"/>
      <c r="G220" s="37"/>
      <c r="H220" s="38"/>
      <c r="I220" s="74"/>
      <c r="J220" s="75"/>
      <c r="K220" s="76"/>
      <c r="L220" s="41"/>
      <c r="M220" s="132"/>
      <c r="N220" s="132"/>
      <c r="O220" s="132"/>
      <c r="P220" s="132"/>
      <c r="Q220" s="132"/>
      <c r="R220" s="132"/>
      <c r="S220" s="132"/>
      <c r="T220" s="133"/>
      <c r="U220" s="133"/>
      <c r="V220" s="133"/>
      <c r="W220" s="139"/>
    </row>
    <row r="221" spans="1:23" ht="15.75">
      <c r="A221" s="467" t="s">
        <v>99</v>
      </c>
      <c r="B221" s="468"/>
      <c r="C221" s="468"/>
      <c r="D221" s="468"/>
      <c r="E221" s="468"/>
      <c r="F221" s="468"/>
      <c r="G221" s="468"/>
      <c r="H221" s="468"/>
      <c r="I221" s="468"/>
      <c r="J221" s="468"/>
      <c r="K221" s="469"/>
      <c r="L221" s="41"/>
      <c r="M221" s="132"/>
      <c r="N221" s="132"/>
      <c r="O221" s="132"/>
      <c r="P221" s="132"/>
      <c r="Q221" s="132"/>
      <c r="R221" s="132"/>
      <c r="S221" s="132"/>
      <c r="T221" s="133"/>
      <c r="U221" s="133"/>
      <c r="V221" s="133"/>
      <c r="W221" s="134"/>
    </row>
    <row r="222" spans="1:23" ht="15.75">
      <c r="A222" s="135" t="s">
        <v>61</v>
      </c>
      <c r="B222" s="62"/>
      <c r="C222" s="63" t="s">
        <v>85</v>
      </c>
      <c r="D222" s="63"/>
      <c r="E222" s="37"/>
      <c r="F222" s="37"/>
      <c r="G222" s="37"/>
      <c r="H222" s="38"/>
      <c r="I222" s="74"/>
      <c r="J222" s="75"/>
      <c r="K222" s="76"/>
      <c r="L222" s="41"/>
      <c r="M222" s="132"/>
      <c r="N222" s="132"/>
      <c r="O222" s="132"/>
      <c r="P222" s="132"/>
      <c r="Q222" s="132"/>
      <c r="R222" s="132"/>
      <c r="S222" s="132"/>
      <c r="T222" s="133"/>
      <c r="U222" s="133"/>
      <c r="V222" s="133"/>
      <c r="W222" s="134"/>
    </row>
    <row r="223" spans="1:23" ht="15.75">
      <c r="A223" s="456" t="s">
        <v>100</v>
      </c>
      <c r="B223" s="456"/>
      <c r="C223" s="456"/>
      <c r="D223" s="456"/>
      <c r="E223" s="456"/>
      <c r="F223" s="456"/>
      <c r="G223" s="456"/>
      <c r="H223" s="456"/>
      <c r="I223" s="456"/>
      <c r="J223" s="456"/>
      <c r="K223" s="456"/>
      <c r="L223" s="221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</row>
    <row r="224" spans="1:23" ht="15.75">
      <c r="A224" s="141" t="s">
        <v>17</v>
      </c>
      <c r="B224" s="62"/>
      <c r="C224" s="63" t="s">
        <v>85</v>
      </c>
      <c r="D224" s="63"/>
      <c r="E224" s="37"/>
      <c r="F224" s="37"/>
      <c r="G224" s="37"/>
      <c r="H224" s="38"/>
      <c r="I224" s="74"/>
      <c r="J224" s="75"/>
      <c r="K224" s="76"/>
      <c r="L224" s="41"/>
      <c r="M224" s="132"/>
      <c r="N224" s="132"/>
      <c r="O224" s="132"/>
      <c r="P224" s="132"/>
      <c r="Q224" s="132"/>
      <c r="R224" s="132"/>
      <c r="S224" s="132"/>
      <c r="T224" s="133"/>
      <c r="U224" s="133"/>
      <c r="V224" s="133"/>
      <c r="W224" s="134"/>
    </row>
    <row r="225" spans="1:23" ht="15.75">
      <c r="A225" s="141" t="s">
        <v>18</v>
      </c>
      <c r="B225" s="62"/>
      <c r="C225" s="63" t="s">
        <v>85</v>
      </c>
      <c r="D225" s="63"/>
      <c r="E225" s="37"/>
      <c r="F225" s="37"/>
      <c r="G225" s="37"/>
      <c r="H225" s="38"/>
      <c r="I225" s="74"/>
      <c r="J225" s="75"/>
      <c r="K225" s="76"/>
      <c r="L225" s="41"/>
      <c r="M225" s="132"/>
      <c r="N225" s="132"/>
      <c r="O225" s="132"/>
      <c r="P225" s="132"/>
      <c r="Q225" s="132"/>
      <c r="R225" s="132"/>
      <c r="S225" s="132"/>
      <c r="T225" s="133"/>
      <c r="U225" s="133"/>
      <c r="V225" s="133"/>
      <c r="W225" s="134"/>
    </row>
    <row r="226" spans="1:23" ht="15.75">
      <c r="A226" s="110" t="s">
        <v>19</v>
      </c>
      <c r="B226" s="48" t="s">
        <v>20</v>
      </c>
      <c r="C226" s="49"/>
      <c r="D226" s="49"/>
      <c r="E226" s="48"/>
      <c r="F226" s="48"/>
      <c r="G226" s="48"/>
      <c r="H226" s="48"/>
      <c r="I226" s="50"/>
      <c r="J226" s="51"/>
      <c r="K226" s="52"/>
      <c r="L226" s="53">
        <f>L227+L230+L233+L236+L239</f>
        <v>0</v>
      </c>
      <c r="M226" s="53">
        <f aca="true" t="shared" si="28" ref="M226:W226">M227+M230+M233+M236+M239</f>
        <v>0</v>
      </c>
      <c r="N226" s="53">
        <f t="shared" si="28"/>
        <v>0</v>
      </c>
      <c r="O226" s="53">
        <f t="shared" si="28"/>
        <v>50</v>
      </c>
      <c r="P226" s="53">
        <f t="shared" si="28"/>
        <v>50</v>
      </c>
      <c r="Q226" s="53">
        <f t="shared" si="28"/>
        <v>0</v>
      </c>
      <c r="R226" s="53">
        <f t="shared" si="28"/>
        <v>0</v>
      </c>
      <c r="S226" s="53">
        <f t="shared" si="28"/>
        <v>0</v>
      </c>
      <c r="T226" s="53">
        <f t="shared" si="28"/>
        <v>0</v>
      </c>
      <c r="U226" s="53">
        <f t="shared" si="28"/>
        <v>0</v>
      </c>
      <c r="V226" s="53">
        <f t="shared" si="28"/>
        <v>0</v>
      </c>
      <c r="W226" s="53">
        <f t="shared" si="28"/>
        <v>0</v>
      </c>
    </row>
    <row r="227" spans="1:23" ht="31.5">
      <c r="A227" s="114" t="s">
        <v>21</v>
      </c>
      <c r="B227" s="69" t="s">
        <v>62</v>
      </c>
      <c r="C227" s="80" t="s">
        <v>85</v>
      </c>
      <c r="D227" s="80"/>
      <c r="E227" s="55"/>
      <c r="F227" s="55"/>
      <c r="G227" s="55"/>
      <c r="H227" s="56"/>
      <c r="I227" s="57"/>
      <c r="J227" s="58"/>
      <c r="K227" s="59"/>
      <c r="L227" s="234"/>
      <c r="M227" s="235"/>
      <c r="N227" s="235"/>
      <c r="O227" s="235"/>
      <c r="P227" s="235"/>
      <c r="Q227" s="235"/>
      <c r="R227" s="235"/>
      <c r="S227" s="235"/>
      <c r="T227" s="236"/>
      <c r="U227" s="236"/>
      <c r="V227" s="236"/>
      <c r="W227" s="237"/>
    </row>
    <row r="228" spans="1:23" ht="15.75">
      <c r="A228" s="135" t="s">
        <v>10</v>
      </c>
      <c r="B228" s="62"/>
      <c r="C228" s="63"/>
      <c r="D228" s="63"/>
      <c r="E228" s="37"/>
      <c r="F228" s="37"/>
      <c r="G228" s="37"/>
      <c r="H228" s="38"/>
      <c r="I228" s="74"/>
      <c r="J228" s="75"/>
      <c r="K228" s="76"/>
      <c r="L228" s="238"/>
      <c r="M228" s="239"/>
      <c r="N228" s="239"/>
      <c r="O228" s="239"/>
      <c r="P228" s="239"/>
      <c r="Q228" s="239"/>
      <c r="R228" s="239"/>
      <c r="S228" s="239"/>
      <c r="T228" s="240"/>
      <c r="U228" s="240"/>
      <c r="V228" s="240"/>
      <c r="W228" s="241"/>
    </row>
    <row r="229" spans="1:23" ht="15.75">
      <c r="A229" s="135" t="s">
        <v>11</v>
      </c>
      <c r="B229" s="62"/>
      <c r="C229" s="63"/>
      <c r="D229" s="63"/>
      <c r="E229" s="37"/>
      <c r="F229" s="37"/>
      <c r="G229" s="37"/>
      <c r="H229" s="38"/>
      <c r="I229" s="74"/>
      <c r="J229" s="75"/>
      <c r="K229" s="76"/>
      <c r="L229" s="238"/>
      <c r="M229" s="239"/>
      <c r="N229" s="239"/>
      <c r="O229" s="239"/>
      <c r="P229" s="239"/>
      <c r="Q229" s="239"/>
      <c r="R229" s="239"/>
      <c r="S229" s="239"/>
      <c r="T229" s="240"/>
      <c r="U229" s="240"/>
      <c r="V229" s="240"/>
      <c r="W229" s="241"/>
    </row>
    <row r="230" spans="1:23" ht="63">
      <c r="A230" s="114" t="s">
        <v>22</v>
      </c>
      <c r="B230" s="69" t="s">
        <v>75</v>
      </c>
      <c r="C230" s="80" t="s">
        <v>85</v>
      </c>
      <c r="D230" s="80"/>
      <c r="E230" s="55"/>
      <c r="F230" s="55"/>
      <c r="G230" s="55"/>
      <c r="H230" s="56"/>
      <c r="I230" s="57"/>
      <c r="J230" s="58"/>
      <c r="K230" s="59"/>
      <c r="L230" s="234"/>
      <c r="M230" s="235"/>
      <c r="N230" s="235"/>
      <c r="O230" s="235"/>
      <c r="P230" s="235"/>
      <c r="Q230" s="235"/>
      <c r="R230" s="235"/>
      <c r="S230" s="235"/>
      <c r="T230" s="236"/>
      <c r="U230" s="236"/>
      <c r="V230" s="236"/>
      <c r="W230" s="237"/>
    </row>
    <row r="231" spans="1:23" ht="15.75">
      <c r="A231" s="135" t="s">
        <v>12</v>
      </c>
      <c r="B231" s="62"/>
      <c r="C231" s="63"/>
      <c r="D231" s="63"/>
      <c r="E231" s="37"/>
      <c r="F231" s="37"/>
      <c r="G231" s="37"/>
      <c r="H231" s="38"/>
      <c r="I231" s="74"/>
      <c r="J231" s="75"/>
      <c r="K231" s="76"/>
      <c r="L231" s="238"/>
      <c r="M231" s="239"/>
      <c r="N231" s="239"/>
      <c r="O231" s="239"/>
      <c r="P231" s="239"/>
      <c r="Q231" s="239"/>
      <c r="R231" s="239"/>
      <c r="S231" s="239"/>
      <c r="T231" s="240"/>
      <c r="U231" s="240"/>
      <c r="V231" s="240"/>
      <c r="W231" s="241"/>
    </row>
    <row r="232" spans="1:23" ht="15.75">
      <c r="A232" s="135" t="s">
        <v>13</v>
      </c>
      <c r="B232" s="62"/>
      <c r="C232" s="63"/>
      <c r="D232" s="63"/>
      <c r="E232" s="37"/>
      <c r="F232" s="37"/>
      <c r="G232" s="37"/>
      <c r="H232" s="38"/>
      <c r="I232" s="74"/>
      <c r="J232" s="75"/>
      <c r="K232" s="76"/>
      <c r="L232" s="238"/>
      <c r="M232" s="239"/>
      <c r="N232" s="239"/>
      <c r="O232" s="239"/>
      <c r="P232" s="239"/>
      <c r="Q232" s="239"/>
      <c r="R232" s="239"/>
      <c r="S232" s="239"/>
      <c r="T232" s="240"/>
      <c r="U232" s="240"/>
      <c r="V232" s="240"/>
      <c r="W232" s="241"/>
    </row>
    <row r="233" spans="1:23" ht="47.25">
      <c r="A233" s="114" t="s">
        <v>29</v>
      </c>
      <c r="B233" s="69" t="s">
        <v>65</v>
      </c>
      <c r="C233" s="80" t="s">
        <v>85</v>
      </c>
      <c r="D233" s="80"/>
      <c r="E233" s="69"/>
      <c r="F233" s="69"/>
      <c r="G233" s="69"/>
      <c r="H233" s="56"/>
      <c r="I233" s="83"/>
      <c r="J233" s="84"/>
      <c r="K233" s="85"/>
      <c r="L233" s="242"/>
      <c r="M233" s="243"/>
      <c r="N233" s="243"/>
      <c r="O233" s="243"/>
      <c r="P233" s="243"/>
      <c r="Q233" s="243"/>
      <c r="R233" s="243"/>
      <c r="S233" s="243"/>
      <c r="T233" s="244"/>
      <c r="U233" s="244"/>
      <c r="V233" s="244"/>
      <c r="W233" s="245"/>
    </row>
    <row r="234" spans="1:23" ht="15.75">
      <c r="A234" s="135" t="s">
        <v>31</v>
      </c>
      <c r="B234" s="62"/>
      <c r="C234" s="63"/>
      <c r="D234" s="63"/>
      <c r="E234" s="37"/>
      <c r="F234" s="37"/>
      <c r="G234" s="37"/>
      <c r="H234" s="38"/>
      <c r="I234" s="74"/>
      <c r="J234" s="75"/>
      <c r="K234" s="76"/>
      <c r="L234" s="238"/>
      <c r="M234" s="239"/>
      <c r="N234" s="239"/>
      <c r="O234" s="239"/>
      <c r="P234" s="239"/>
      <c r="Q234" s="239"/>
      <c r="R234" s="239"/>
      <c r="S234" s="239"/>
      <c r="T234" s="240"/>
      <c r="U234" s="240"/>
      <c r="V234" s="240"/>
      <c r="W234" s="241"/>
    </row>
    <row r="235" spans="1:23" ht="15.75">
      <c r="A235" s="135" t="s">
        <v>14</v>
      </c>
      <c r="B235" s="62"/>
      <c r="C235" s="63"/>
      <c r="D235" s="63"/>
      <c r="E235" s="37"/>
      <c r="F235" s="37"/>
      <c r="G235" s="37"/>
      <c r="H235" s="38"/>
      <c r="I235" s="74"/>
      <c r="J235" s="75"/>
      <c r="K235" s="76"/>
      <c r="L235" s="238"/>
      <c r="M235" s="239"/>
      <c r="N235" s="239"/>
      <c r="O235" s="239"/>
      <c r="P235" s="239"/>
      <c r="Q235" s="239"/>
      <c r="R235" s="239"/>
      <c r="S235" s="239"/>
      <c r="T235" s="240"/>
      <c r="U235" s="240"/>
      <c r="V235" s="240"/>
      <c r="W235" s="241"/>
    </row>
    <row r="236" spans="1:23" ht="15.75">
      <c r="A236" s="114" t="s">
        <v>32</v>
      </c>
      <c r="B236" s="69" t="s">
        <v>63</v>
      </c>
      <c r="C236" s="80" t="s">
        <v>85</v>
      </c>
      <c r="D236" s="80"/>
      <c r="E236" s="69"/>
      <c r="F236" s="69"/>
      <c r="G236" s="69"/>
      <c r="H236" s="56"/>
      <c r="I236" s="83"/>
      <c r="J236" s="84"/>
      <c r="K236" s="85"/>
      <c r="L236" s="242"/>
      <c r="M236" s="243"/>
      <c r="N236" s="243"/>
      <c r="O236" s="243"/>
      <c r="P236" s="243"/>
      <c r="Q236" s="243"/>
      <c r="R236" s="243"/>
      <c r="S236" s="243"/>
      <c r="T236" s="244"/>
      <c r="U236" s="244"/>
      <c r="V236" s="244"/>
      <c r="W236" s="245"/>
    </row>
    <row r="237" spans="1:23" ht="15.75">
      <c r="A237" s="135" t="s">
        <v>15</v>
      </c>
      <c r="B237" s="37"/>
      <c r="C237" s="38"/>
      <c r="D237" s="38"/>
      <c r="E237" s="37"/>
      <c r="F237" s="37"/>
      <c r="G237" s="37"/>
      <c r="H237" s="38"/>
      <c r="I237" s="74"/>
      <c r="J237" s="75"/>
      <c r="K237" s="76"/>
      <c r="L237" s="238"/>
      <c r="M237" s="239"/>
      <c r="N237" s="239"/>
      <c r="O237" s="239"/>
      <c r="P237" s="239"/>
      <c r="Q237" s="239"/>
      <c r="R237" s="239"/>
      <c r="S237" s="239"/>
      <c r="T237" s="240"/>
      <c r="U237" s="240"/>
      <c r="V237" s="240"/>
      <c r="W237" s="241"/>
    </row>
    <row r="238" spans="1:23" ht="15.75">
      <c r="A238" s="135" t="s">
        <v>16</v>
      </c>
      <c r="B238" s="37"/>
      <c r="C238" s="38"/>
      <c r="D238" s="38"/>
      <c r="E238" s="37"/>
      <c r="F238" s="37"/>
      <c r="G238" s="37"/>
      <c r="H238" s="37"/>
      <c r="I238" s="74"/>
      <c r="J238" s="75"/>
      <c r="K238" s="76"/>
      <c r="L238" s="238"/>
      <c r="M238" s="239"/>
      <c r="N238" s="239"/>
      <c r="O238" s="239"/>
      <c r="P238" s="239"/>
      <c r="Q238" s="239"/>
      <c r="R238" s="239"/>
      <c r="S238" s="239"/>
      <c r="T238" s="240"/>
      <c r="U238" s="240"/>
      <c r="V238" s="240"/>
      <c r="W238" s="241"/>
    </row>
    <row r="239" spans="1:23" ht="15.75">
      <c r="A239" s="114" t="s">
        <v>66</v>
      </c>
      <c r="B239" s="69" t="s">
        <v>64</v>
      </c>
      <c r="C239" s="80" t="s">
        <v>85</v>
      </c>
      <c r="D239" s="80"/>
      <c r="E239" s="81"/>
      <c r="F239" s="81"/>
      <c r="G239" s="81"/>
      <c r="H239" s="98"/>
      <c r="I239" s="57"/>
      <c r="J239" s="58"/>
      <c r="K239" s="59"/>
      <c r="L239" s="242">
        <f>L240</f>
        <v>0</v>
      </c>
      <c r="M239" s="242">
        <f aca="true" t="shared" si="29" ref="M239:W239">M240</f>
        <v>0</v>
      </c>
      <c r="N239" s="242">
        <f t="shared" si="29"/>
        <v>0</v>
      </c>
      <c r="O239" s="242">
        <f>P239+Q239</f>
        <v>50</v>
      </c>
      <c r="P239" s="242">
        <f t="shared" si="29"/>
        <v>50</v>
      </c>
      <c r="Q239" s="242">
        <f t="shared" si="29"/>
        <v>0</v>
      </c>
      <c r="R239" s="242">
        <f>S239+T239</f>
        <v>0</v>
      </c>
      <c r="S239" s="242">
        <f t="shared" si="29"/>
        <v>0</v>
      </c>
      <c r="T239" s="242">
        <f t="shared" si="29"/>
        <v>0</v>
      </c>
      <c r="U239" s="242">
        <f>V239+W239</f>
        <v>0</v>
      </c>
      <c r="V239" s="242">
        <f t="shared" si="29"/>
        <v>0</v>
      </c>
      <c r="W239" s="242">
        <f t="shared" si="29"/>
        <v>0</v>
      </c>
    </row>
    <row r="240" spans="1:23" ht="63.75">
      <c r="A240" s="223" t="s">
        <v>17</v>
      </c>
      <c r="B240" s="37" t="s">
        <v>64</v>
      </c>
      <c r="C240" s="63"/>
      <c r="D240" s="63"/>
      <c r="E240" s="39" t="s">
        <v>225</v>
      </c>
      <c r="F240" s="39" t="s">
        <v>132</v>
      </c>
      <c r="G240" s="39" t="s">
        <v>366</v>
      </c>
      <c r="H240" s="40" t="s">
        <v>367</v>
      </c>
      <c r="I240" s="101" t="s">
        <v>368</v>
      </c>
      <c r="J240" s="104">
        <v>41568</v>
      </c>
      <c r="K240" s="104" t="s">
        <v>121</v>
      </c>
      <c r="L240" s="238">
        <v>0</v>
      </c>
      <c r="M240" s="238">
        <v>0</v>
      </c>
      <c r="N240" s="238">
        <v>0</v>
      </c>
      <c r="O240" s="246">
        <f>P240+Q240</f>
        <v>50</v>
      </c>
      <c r="P240" s="238">
        <v>50</v>
      </c>
      <c r="Q240" s="238">
        <v>0</v>
      </c>
      <c r="R240" s="246">
        <f>S240+T240</f>
        <v>0</v>
      </c>
      <c r="S240" s="238">
        <v>0</v>
      </c>
      <c r="T240" s="247">
        <v>0</v>
      </c>
      <c r="U240" s="248">
        <f>V240+W240</f>
        <v>0</v>
      </c>
      <c r="V240" s="247">
        <v>0</v>
      </c>
      <c r="W240" s="249">
        <v>0</v>
      </c>
    </row>
    <row r="241" spans="1:23" ht="15.75">
      <c r="A241" s="135" t="s">
        <v>18</v>
      </c>
      <c r="B241" s="37"/>
      <c r="C241" s="38"/>
      <c r="D241" s="38"/>
      <c r="E241" s="37"/>
      <c r="F241" s="37"/>
      <c r="G241" s="37"/>
      <c r="H241" s="37"/>
      <c r="I241" s="74"/>
      <c r="J241" s="75"/>
      <c r="K241" s="76"/>
      <c r="L241" s="41"/>
      <c r="M241" s="132"/>
      <c r="N241" s="132"/>
      <c r="O241" s="132"/>
      <c r="P241" s="132"/>
      <c r="Q241" s="132"/>
      <c r="R241" s="132"/>
      <c r="S241" s="132"/>
      <c r="T241" s="133"/>
      <c r="U241" s="133"/>
      <c r="V241" s="133"/>
      <c r="W241" s="134"/>
    </row>
    <row r="242" spans="1:23" ht="15.75">
      <c r="A242" s="110" t="s">
        <v>23</v>
      </c>
      <c r="B242" s="48" t="s">
        <v>101</v>
      </c>
      <c r="C242" s="49"/>
      <c r="D242" s="49"/>
      <c r="E242" s="48"/>
      <c r="F242" s="48"/>
      <c r="G242" s="48"/>
      <c r="H242" s="48"/>
      <c r="I242" s="50"/>
      <c r="J242" s="51"/>
      <c r="K242" s="52"/>
      <c r="L242" s="86"/>
      <c r="M242" s="86"/>
      <c r="N242" s="86"/>
      <c r="O242" s="86"/>
      <c r="P242" s="86"/>
      <c r="Q242" s="86"/>
      <c r="R242" s="86"/>
      <c r="S242" s="86"/>
      <c r="T242" s="152"/>
      <c r="U242" s="152"/>
      <c r="V242" s="152"/>
      <c r="W242" s="153"/>
    </row>
    <row r="243" spans="1:23" ht="47.25">
      <c r="A243" s="114" t="s">
        <v>21</v>
      </c>
      <c r="B243" s="69" t="s">
        <v>102</v>
      </c>
      <c r="C243" s="80" t="s">
        <v>85</v>
      </c>
      <c r="D243" s="80"/>
      <c r="E243" s="55"/>
      <c r="F243" s="55"/>
      <c r="G243" s="55"/>
      <c r="H243" s="56"/>
      <c r="I243" s="57"/>
      <c r="J243" s="58"/>
      <c r="K243" s="59"/>
      <c r="L243" s="60"/>
      <c r="M243" s="115"/>
      <c r="N243" s="115"/>
      <c r="O243" s="115"/>
      <c r="P243" s="115"/>
      <c r="Q243" s="115"/>
      <c r="R243" s="115"/>
      <c r="S243" s="115"/>
      <c r="T243" s="116"/>
      <c r="U243" s="116"/>
      <c r="V243" s="116"/>
      <c r="W243" s="117"/>
    </row>
    <row r="244" spans="1:23" ht="15.75">
      <c r="A244" s="118" t="s">
        <v>10</v>
      </c>
      <c r="B244" s="62"/>
      <c r="C244" s="63"/>
      <c r="D244" s="63"/>
      <c r="E244" s="62"/>
      <c r="F244" s="62"/>
      <c r="G244" s="62"/>
      <c r="H244" s="63"/>
      <c r="I244" s="87"/>
      <c r="J244" s="42"/>
      <c r="K244" s="42"/>
      <c r="L244" s="88"/>
      <c r="M244" s="88"/>
      <c r="N244" s="88"/>
      <c r="O244" s="88"/>
      <c r="P244" s="88"/>
      <c r="Q244" s="88"/>
      <c r="R244" s="88"/>
      <c r="S244" s="88"/>
      <c r="T244" s="155"/>
      <c r="U244" s="155"/>
      <c r="V244" s="155"/>
      <c r="W244" s="156"/>
    </row>
    <row r="245" spans="1:23" ht="15.75">
      <c r="A245" s="118" t="s">
        <v>11</v>
      </c>
      <c r="B245" s="62"/>
      <c r="C245" s="63"/>
      <c r="D245" s="63"/>
      <c r="E245" s="62"/>
      <c r="F245" s="62"/>
      <c r="G245" s="62"/>
      <c r="H245" s="63"/>
      <c r="I245" s="87"/>
      <c r="J245" s="42"/>
      <c r="K245" s="42"/>
      <c r="L245" s="88"/>
      <c r="M245" s="88"/>
      <c r="N245" s="88"/>
      <c r="O245" s="88"/>
      <c r="P245" s="88"/>
      <c r="Q245" s="88"/>
      <c r="R245" s="88"/>
      <c r="S245" s="88"/>
      <c r="T245" s="155"/>
      <c r="U245" s="155"/>
      <c r="V245" s="155"/>
      <c r="W245" s="156"/>
    </row>
    <row r="246" spans="1:23" ht="78.75">
      <c r="A246" s="114" t="s">
        <v>22</v>
      </c>
      <c r="B246" s="69" t="s">
        <v>103</v>
      </c>
      <c r="C246" s="80" t="s">
        <v>85</v>
      </c>
      <c r="D246" s="80"/>
      <c r="E246" s="55"/>
      <c r="F246" s="55"/>
      <c r="G246" s="55"/>
      <c r="H246" s="56"/>
      <c r="I246" s="57"/>
      <c r="J246" s="58"/>
      <c r="K246" s="59"/>
      <c r="L246" s="60"/>
      <c r="M246" s="115"/>
      <c r="N246" s="115"/>
      <c r="O246" s="115"/>
      <c r="P246" s="115"/>
      <c r="Q246" s="115"/>
      <c r="R246" s="115"/>
      <c r="S246" s="115"/>
      <c r="T246" s="116"/>
      <c r="U246" s="116"/>
      <c r="V246" s="116"/>
      <c r="W246" s="117"/>
    </row>
    <row r="247" spans="1:23" ht="15.75">
      <c r="A247" s="135" t="s">
        <v>12</v>
      </c>
      <c r="B247" s="37"/>
      <c r="C247" s="38"/>
      <c r="D247" s="38"/>
      <c r="E247" s="37"/>
      <c r="F247" s="37"/>
      <c r="G247" s="37"/>
      <c r="H247" s="38"/>
      <c r="I247" s="74"/>
      <c r="J247" s="75"/>
      <c r="K247" s="76"/>
      <c r="L247" s="41"/>
      <c r="M247" s="132"/>
      <c r="N247" s="132"/>
      <c r="O247" s="132"/>
      <c r="P247" s="132"/>
      <c r="Q247" s="132"/>
      <c r="R247" s="132"/>
      <c r="S247" s="132"/>
      <c r="T247" s="133"/>
      <c r="U247" s="133"/>
      <c r="V247" s="133"/>
      <c r="W247" s="134"/>
    </row>
    <row r="248" spans="1:23" ht="15.75">
      <c r="A248" s="135" t="s">
        <v>13</v>
      </c>
      <c r="B248" s="37"/>
      <c r="C248" s="38"/>
      <c r="D248" s="38"/>
      <c r="E248" s="37"/>
      <c r="F248" s="37"/>
      <c r="G248" s="37"/>
      <c r="H248" s="37"/>
      <c r="I248" s="74"/>
      <c r="J248" s="75"/>
      <c r="K248" s="76"/>
      <c r="L248" s="41"/>
      <c r="M248" s="132"/>
      <c r="N248" s="132"/>
      <c r="O248" s="132"/>
      <c r="P248" s="132"/>
      <c r="Q248" s="132"/>
      <c r="R248" s="132"/>
      <c r="S248" s="132"/>
      <c r="T248" s="133"/>
      <c r="U248" s="133"/>
      <c r="V248" s="133"/>
      <c r="W248" s="134"/>
    </row>
    <row r="249" spans="1:23" ht="15.75">
      <c r="A249" s="110" t="s">
        <v>24</v>
      </c>
      <c r="B249" s="475" t="s">
        <v>104</v>
      </c>
      <c r="C249" s="476"/>
      <c r="D249" s="476"/>
      <c r="E249" s="476"/>
      <c r="F249" s="476"/>
      <c r="G249" s="476"/>
      <c r="H249" s="476"/>
      <c r="I249" s="476"/>
      <c r="J249" s="476"/>
      <c r="K249" s="476"/>
      <c r="L249" s="476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7"/>
    </row>
    <row r="250" spans="1:23" ht="15.75">
      <c r="A250" s="118" t="s">
        <v>21</v>
      </c>
      <c r="B250" s="89"/>
      <c r="C250" s="90"/>
      <c r="D250" s="90"/>
      <c r="E250" s="89"/>
      <c r="F250" s="89"/>
      <c r="G250" s="89"/>
      <c r="H250" s="90"/>
      <c r="I250" s="87"/>
      <c r="J250" s="91"/>
      <c r="K250" s="91"/>
      <c r="L250" s="65"/>
      <c r="M250" s="161"/>
      <c r="N250" s="161"/>
      <c r="O250" s="161"/>
      <c r="P250" s="161"/>
      <c r="Q250" s="161"/>
      <c r="R250" s="161"/>
      <c r="S250" s="161"/>
      <c r="T250" s="162"/>
      <c r="U250" s="162"/>
      <c r="V250" s="162"/>
      <c r="W250" s="163"/>
    </row>
    <row r="251" spans="1:23" ht="15.75">
      <c r="A251" s="118" t="s">
        <v>22</v>
      </c>
      <c r="B251" s="89"/>
      <c r="C251" s="90"/>
      <c r="D251" s="90"/>
      <c r="E251" s="89"/>
      <c r="F251" s="89"/>
      <c r="G251" s="89"/>
      <c r="H251" s="90"/>
      <c r="I251" s="87"/>
      <c r="J251" s="91"/>
      <c r="K251" s="91"/>
      <c r="L251" s="65"/>
      <c r="M251" s="161"/>
      <c r="N251" s="161"/>
      <c r="O251" s="161"/>
      <c r="P251" s="161"/>
      <c r="Q251" s="161"/>
      <c r="R251" s="161"/>
      <c r="S251" s="161"/>
      <c r="T251" s="162"/>
      <c r="U251" s="162"/>
      <c r="V251" s="162"/>
      <c r="W251" s="163"/>
    </row>
    <row r="252" spans="1:23" ht="15.75">
      <c r="A252" s="110" t="s">
        <v>25</v>
      </c>
      <c r="B252" s="48" t="s">
        <v>26</v>
      </c>
      <c r="C252" s="49"/>
      <c r="D252" s="49"/>
      <c r="E252" s="48"/>
      <c r="F252" s="48"/>
      <c r="G252" s="48"/>
      <c r="H252" s="48"/>
      <c r="I252" s="50"/>
      <c r="J252" s="51"/>
      <c r="K252" s="52"/>
      <c r="L252" s="86"/>
      <c r="M252" s="86"/>
      <c r="N252" s="86"/>
      <c r="O252" s="86"/>
      <c r="P252" s="86"/>
      <c r="Q252" s="86"/>
      <c r="R252" s="86"/>
      <c r="S252" s="86"/>
      <c r="T252" s="152"/>
      <c r="U252" s="152"/>
      <c r="V252" s="152"/>
      <c r="W252" s="153"/>
    </row>
    <row r="253" spans="1:23" ht="15.75">
      <c r="A253" s="164" t="s">
        <v>21</v>
      </c>
      <c r="B253" s="93" t="s">
        <v>27</v>
      </c>
      <c r="C253" s="94" t="s">
        <v>85</v>
      </c>
      <c r="D253" s="94"/>
      <c r="E253" s="93"/>
      <c r="F253" s="93"/>
      <c r="G253" s="93"/>
      <c r="H253" s="93"/>
      <c r="I253" s="95"/>
      <c r="J253" s="96"/>
      <c r="K253" s="97"/>
      <c r="L253" s="168"/>
      <c r="M253" s="168"/>
      <c r="N253" s="168"/>
      <c r="O253" s="168"/>
      <c r="P253" s="168"/>
      <c r="Q253" s="168"/>
      <c r="R253" s="168"/>
      <c r="S253" s="168"/>
      <c r="T253" s="170"/>
      <c r="U253" s="170"/>
      <c r="V253" s="170"/>
      <c r="W253" s="171"/>
    </row>
    <row r="254" spans="1:23" ht="63">
      <c r="A254" s="118" t="s">
        <v>10</v>
      </c>
      <c r="B254" s="62" t="s">
        <v>369</v>
      </c>
      <c r="C254" s="63" t="s">
        <v>85</v>
      </c>
      <c r="D254" s="63"/>
      <c r="E254" s="62"/>
      <c r="F254" s="62"/>
      <c r="G254" s="62"/>
      <c r="H254" s="63"/>
      <c r="I254" s="87"/>
      <c r="J254" s="42"/>
      <c r="K254" s="42"/>
      <c r="L254" s="65"/>
      <c r="M254" s="65"/>
      <c r="N254" s="65"/>
      <c r="O254" s="65"/>
      <c r="P254" s="65"/>
      <c r="Q254" s="65"/>
      <c r="R254" s="65"/>
      <c r="S254" s="88"/>
      <c r="T254" s="155"/>
      <c r="U254" s="155"/>
      <c r="V254" s="155"/>
      <c r="W254" s="156"/>
    </row>
    <row r="255" spans="1:23" ht="15.75">
      <c r="A255" s="164" t="s">
        <v>29</v>
      </c>
      <c r="B255" s="69" t="s">
        <v>30</v>
      </c>
      <c r="C255" s="80" t="s">
        <v>85</v>
      </c>
      <c r="D255" s="80"/>
      <c r="E255" s="69"/>
      <c r="F255" s="69"/>
      <c r="G255" s="69"/>
      <c r="H255" s="56"/>
      <c r="I255" s="95"/>
      <c r="J255" s="96"/>
      <c r="K255" s="96"/>
      <c r="L255" s="168"/>
      <c r="M255" s="168"/>
      <c r="N255" s="168"/>
      <c r="O255" s="168"/>
      <c r="P255" s="169"/>
      <c r="Q255" s="169"/>
      <c r="R255" s="169"/>
      <c r="S255" s="168"/>
      <c r="T255" s="170"/>
      <c r="U255" s="170"/>
      <c r="V255" s="170"/>
      <c r="W255" s="171"/>
    </row>
    <row r="256" spans="1:23" ht="15.75">
      <c r="A256" s="118" t="s">
        <v>31</v>
      </c>
      <c r="B256" s="62"/>
      <c r="C256" s="63"/>
      <c r="D256" s="63"/>
      <c r="E256" s="62"/>
      <c r="F256" s="62"/>
      <c r="G256" s="62"/>
      <c r="H256" s="63"/>
      <c r="I256" s="87"/>
      <c r="J256" s="42"/>
      <c r="K256" s="42"/>
      <c r="L256" s="88"/>
      <c r="M256" s="88"/>
      <c r="N256" s="88"/>
      <c r="O256" s="88"/>
      <c r="P256" s="65"/>
      <c r="Q256" s="65"/>
      <c r="R256" s="65"/>
      <c r="S256" s="88"/>
      <c r="T256" s="155"/>
      <c r="U256" s="155"/>
      <c r="V256" s="155"/>
      <c r="W256" s="156"/>
    </row>
    <row r="257" spans="1:23" ht="15.75">
      <c r="A257" s="118" t="s">
        <v>14</v>
      </c>
      <c r="B257" s="62"/>
      <c r="C257" s="63"/>
      <c r="D257" s="63"/>
      <c r="E257" s="62"/>
      <c r="F257" s="62"/>
      <c r="G257" s="62"/>
      <c r="H257" s="63"/>
      <c r="I257" s="87"/>
      <c r="J257" s="42"/>
      <c r="K257" s="42"/>
      <c r="L257" s="88"/>
      <c r="M257" s="88"/>
      <c r="N257" s="88"/>
      <c r="O257" s="88"/>
      <c r="P257" s="65"/>
      <c r="Q257" s="65"/>
      <c r="R257" s="65"/>
      <c r="S257" s="88"/>
      <c r="T257" s="155"/>
      <c r="U257" s="155"/>
      <c r="V257" s="155"/>
      <c r="W257" s="156"/>
    </row>
    <row r="258" spans="1:23" ht="31.5">
      <c r="A258" s="164" t="s">
        <v>32</v>
      </c>
      <c r="B258" s="69" t="s">
        <v>33</v>
      </c>
      <c r="C258" s="80" t="s">
        <v>85</v>
      </c>
      <c r="D258" s="80"/>
      <c r="E258" s="69"/>
      <c r="F258" s="69"/>
      <c r="G258" s="69"/>
      <c r="H258" s="56"/>
      <c r="I258" s="95"/>
      <c r="J258" s="96"/>
      <c r="K258" s="96"/>
      <c r="L258" s="168"/>
      <c r="M258" s="168"/>
      <c r="N258" s="168"/>
      <c r="O258" s="168"/>
      <c r="P258" s="169"/>
      <c r="Q258" s="169"/>
      <c r="R258" s="169"/>
      <c r="S258" s="168"/>
      <c r="T258" s="170"/>
      <c r="U258" s="170"/>
      <c r="V258" s="170"/>
      <c r="W258" s="171"/>
    </row>
    <row r="259" spans="1:23" ht="15.75">
      <c r="A259" s="118" t="s">
        <v>15</v>
      </c>
      <c r="B259" s="62"/>
      <c r="C259" s="63"/>
      <c r="D259" s="63"/>
      <c r="E259" s="62"/>
      <c r="F259" s="62"/>
      <c r="G259" s="62"/>
      <c r="H259" s="63"/>
      <c r="I259" s="87"/>
      <c r="J259" s="42"/>
      <c r="K259" s="42"/>
      <c r="L259" s="88"/>
      <c r="M259" s="88"/>
      <c r="N259" s="88"/>
      <c r="O259" s="88"/>
      <c r="P259" s="65"/>
      <c r="Q259" s="65"/>
      <c r="R259" s="65"/>
      <c r="S259" s="88"/>
      <c r="T259" s="155"/>
      <c r="U259" s="155"/>
      <c r="V259" s="155"/>
      <c r="W259" s="156"/>
    </row>
    <row r="260" spans="1:23" ht="15.75">
      <c r="A260" s="118" t="s">
        <v>16</v>
      </c>
      <c r="B260" s="62"/>
      <c r="C260" s="63"/>
      <c r="D260" s="63"/>
      <c r="E260" s="62"/>
      <c r="F260" s="62"/>
      <c r="G260" s="62"/>
      <c r="H260" s="63"/>
      <c r="I260" s="87"/>
      <c r="J260" s="42"/>
      <c r="K260" s="42"/>
      <c r="L260" s="88"/>
      <c r="M260" s="88"/>
      <c r="N260" s="88"/>
      <c r="O260" s="88"/>
      <c r="P260" s="65"/>
      <c r="Q260" s="65"/>
      <c r="R260" s="65"/>
      <c r="S260" s="88"/>
      <c r="T260" s="155"/>
      <c r="U260" s="155"/>
      <c r="V260" s="155"/>
      <c r="W260" s="156"/>
    </row>
    <row r="261" spans="1:23" ht="15.75">
      <c r="A261" s="110" t="s">
        <v>34</v>
      </c>
      <c r="B261" s="48" t="s">
        <v>105</v>
      </c>
      <c r="C261" s="49"/>
      <c r="D261" s="49"/>
      <c r="E261" s="48"/>
      <c r="F261" s="48"/>
      <c r="G261" s="48"/>
      <c r="H261" s="48"/>
      <c r="I261" s="50"/>
      <c r="J261" s="51"/>
      <c r="K261" s="52"/>
      <c r="L261" s="86"/>
      <c r="M261" s="86"/>
      <c r="N261" s="86"/>
      <c r="O261" s="86"/>
      <c r="P261" s="86"/>
      <c r="Q261" s="86"/>
      <c r="R261" s="86"/>
      <c r="S261" s="86"/>
      <c r="T261" s="152"/>
      <c r="U261" s="152"/>
      <c r="V261" s="152"/>
      <c r="W261" s="153"/>
    </row>
    <row r="262" spans="1:23" ht="15.75">
      <c r="A262" s="118"/>
      <c r="B262" s="62"/>
      <c r="C262" s="63" t="s">
        <v>85</v>
      </c>
      <c r="D262" s="63"/>
      <c r="E262" s="62"/>
      <c r="F262" s="62"/>
      <c r="G262" s="62"/>
      <c r="H262" s="63"/>
      <c r="I262" s="87"/>
      <c r="J262" s="42"/>
      <c r="K262" s="42"/>
      <c r="L262" s="65"/>
      <c r="M262" s="65"/>
      <c r="N262" s="65"/>
      <c r="O262" s="65"/>
      <c r="P262" s="88"/>
      <c r="Q262" s="88"/>
      <c r="R262" s="88"/>
      <c r="S262" s="65"/>
      <c r="T262" s="120"/>
      <c r="U262" s="120"/>
      <c r="V262" s="120"/>
      <c r="W262" s="121"/>
    </row>
    <row r="263" spans="1:23" ht="15.75">
      <c r="A263" s="110" t="s">
        <v>35</v>
      </c>
      <c r="B263" s="475" t="s">
        <v>106</v>
      </c>
      <c r="C263" s="476"/>
      <c r="D263" s="476"/>
      <c r="E263" s="476"/>
      <c r="F263" s="476"/>
      <c r="G263" s="476"/>
      <c r="H263" s="476"/>
      <c r="I263" s="476"/>
      <c r="J263" s="476"/>
      <c r="K263" s="476"/>
      <c r="L263" s="476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7"/>
    </row>
    <row r="264" spans="1:23" ht="16.5" thickBot="1">
      <c r="A264" s="172"/>
      <c r="B264" s="173"/>
      <c r="C264" s="224" t="s">
        <v>85</v>
      </c>
      <c r="D264" s="224"/>
      <c r="E264" s="173"/>
      <c r="F264" s="173"/>
      <c r="G264" s="173"/>
      <c r="H264" s="224"/>
      <c r="I264" s="225"/>
      <c r="J264" s="226"/>
      <c r="K264" s="226"/>
      <c r="L264" s="179"/>
      <c r="M264" s="179"/>
      <c r="N264" s="179"/>
      <c r="O264" s="179"/>
      <c r="P264" s="180"/>
      <c r="Q264" s="180"/>
      <c r="R264" s="180"/>
      <c r="S264" s="180"/>
      <c r="T264" s="181"/>
      <c r="U264" s="181"/>
      <c r="V264" s="181"/>
      <c r="W264" s="182"/>
    </row>
    <row r="265" spans="1:23" ht="15.75">
      <c r="A265" s="227" t="s">
        <v>141</v>
      </c>
      <c r="B265" s="227" t="s">
        <v>48</v>
      </c>
      <c r="C265" s="228"/>
      <c r="D265" s="228"/>
      <c r="E265" s="228"/>
      <c r="F265" s="228"/>
      <c r="G265" s="228"/>
      <c r="H265" s="228"/>
      <c r="I265" s="228"/>
      <c r="J265" s="228"/>
      <c r="K265" s="228"/>
      <c r="L265" s="228"/>
      <c r="M265" s="228"/>
      <c r="N265" s="228"/>
      <c r="O265" s="229"/>
      <c r="P265" s="229"/>
      <c r="Q265" s="229"/>
      <c r="R265" s="229"/>
      <c r="S265" s="229"/>
      <c r="T265" s="229"/>
      <c r="U265" s="229"/>
      <c r="V265" s="229"/>
      <c r="W265" s="229"/>
    </row>
    <row r="266" spans="1:23" ht="15.75">
      <c r="A266" s="166"/>
      <c r="B266" s="37"/>
      <c r="C266" s="38"/>
      <c r="D266" s="38"/>
      <c r="E266" s="39"/>
      <c r="F266" s="39"/>
      <c r="G266" s="39"/>
      <c r="H266" s="38"/>
      <c r="I266" s="230"/>
      <c r="J266" s="231"/>
      <c r="K266" s="232"/>
      <c r="L266" s="41"/>
      <c r="M266" s="41"/>
      <c r="N266" s="41"/>
      <c r="O266" s="211"/>
      <c r="P266" s="41"/>
      <c r="Q266" s="41"/>
      <c r="R266" s="233"/>
      <c r="S266" s="41"/>
      <c r="T266" s="212"/>
      <c r="U266" s="233"/>
      <c r="V266" s="212"/>
      <c r="W266" s="41"/>
    </row>
    <row r="267" spans="1:23" s="207" customFormat="1" ht="20.25">
      <c r="A267" s="208" t="s">
        <v>371</v>
      </c>
      <c r="B267" s="459" t="s">
        <v>372</v>
      </c>
      <c r="C267" s="460"/>
      <c r="D267" s="460"/>
      <c r="E267" s="460"/>
      <c r="F267" s="460"/>
      <c r="G267" s="460"/>
      <c r="H267" s="460"/>
      <c r="I267" s="460"/>
      <c r="J267" s="460"/>
      <c r="K267" s="461"/>
      <c r="L267" s="210">
        <f>L268+L364+L387</f>
        <v>0</v>
      </c>
      <c r="M267" s="210">
        <f aca="true" t="shared" si="30" ref="M267:W267">M268+M364+M387</f>
        <v>64113.799999999996</v>
      </c>
      <c r="N267" s="210">
        <f t="shared" si="30"/>
        <v>64038.9</v>
      </c>
      <c r="O267" s="210">
        <f t="shared" si="30"/>
        <v>71975.59999999999</v>
      </c>
      <c r="P267" s="210">
        <f t="shared" si="30"/>
        <v>63863.9</v>
      </c>
      <c r="Q267" s="210">
        <f t="shared" si="30"/>
        <v>8111.7</v>
      </c>
      <c r="R267" s="210">
        <f t="shared" si="30"/>
        <v>86812.90000000001</v>
      </c>
      <c r="S267" s="210">
        <f t="shared" si="30"/>
        <v>86812.90000000001</v>
      </c>
      <c r="T267" s="210">
        <f t="shared" si="30"/>
        <v>0</v>
      </c>
      <c r="U267" s="210">
        <f t="shared" si="30"/>
        <v>100058.50000000001</v>
      </c>
      <c r="V267" s="210">
        <f t="shared" si="30"/>
        <v>100058.50000000001</v>
      </c>
      <c r="W267" s="210">
        <f t="shared" si="30"/>
        <v>0</v>
      </c>
    </row>
    <row r="268" spans="1:23" ht="15.75">
      <c r="A268" s="110" t="s">
        <v>9</v>
      </c>
      <c r="B268" s="48" t="s">
        <v>88</v>
      </c>
      <c r="C268" s="49"/>
      <c r="D268" s="49"/>
      <c r="E268" s="48"/>
      <c r="F268" s="48"/>
      <c r="G268" s="48"/>
      <c r="H268" s="48"/>
      <c r="I268" s="50"/>
      <c r="J268" s="51"/>
      <c r="K268" s="52"/>
      <c r="L268" s="53">
        <v>0</v>
      </c>
      <c r="M268" s="53">
        <f>M269+M280+M290+M304+M361</f>
        <v>63301.99999999999</v>
      </c>
      <c r="N268" s="53">
        <f>N269+N280+N290+N304+N361</f>
        <v>63227.1</v>
      </c>
      <c r="O268" s="53">
        <f>P268+Q268</f>
        <v>71187</v>
      </c>
      <c r="P268" s="53">
        <f>P269+P280+P290+P304+P361</f>
        <v>63075.3</v>
      </c>
      <c r="Q268" s="53">
        <f>Q269+Q280+Q290+Q304+Q361</f>
        <v>8111.7</v>
      </c>
      <c r="R268" s="53">
        <f>S268+T268</f>
        <v>85973.20000000001</v>
      </c>
      <c r="S268" s="53">
        <f>S269+S280+S290+S304+S361</f>
        <v>85973.20000000001</v>
      </c>
      <c r="T268" s="53">
        <f>T269+T280+T290+T304+T361</f>
        <v>0</v>
      </c>
      <c r="U268" s="53">
        <f>V268+W268</f>
        <v>100058.50000000001</v>
      </c>
      <c r="V268" s="53">
        <f>V269+V280+V290+V304+V361</f>
        <v>100058.50000000001</v>
      </c>
      <c r="W268" s="53">
        <f>W269+W280+W290+W304+W361</f>
        <v>0</v>
      </c>
    </row>
    <row r="269" spans="1:23" ht="15.75">
      <c r="A269" s="492" t="s">
        <v>89</v>
      </c>
      <c r="B269" s="493"/>
      <c r="C269" s="493"/>
      <c r="D269" s="493"/>
      <c r="E269" s="493"/>
      <c r="F269" s="493"/>
      <c r="G269" s="493"/>
      <c r="H269" s="493"/>
      <c r="I269" s="493"/>
      <c r="J269" s="493"/>
      <c r="K269" s="494"/>
      <c r="L269" s="242">
        <v>0</v>
      </c>
      <c r="M269" s="242">
        <f>M270+M274+M277</f>
        <v>2094</v>
      </c>
      <c r="N269" s="242">
        <f aca="true" t="shared" si="31" ref="N269:W269">N270+N274+N277</f>
        <v>2084.1</v>
      </c>
      <c r="O269" s="242">
        <f>P269+Q269</f>
        <v>1534.2999999999997</v>
      </c>
      <c r="P269" s="242">
        <f t="shared" si="31"/>
        <v>1509.6999999999998</v>
      </c>
      <c r="Q269" s="242">
        <f t="shared" si="31"/>
        <v>24.6</v>
      </c>
      <c r="R269" s="242">
        <f>S269+T269</f>
        <v>1663.9</v>
      </c>
      <c r="S269" s="242">
        <f t="shared" si="31"/>
        <v>1663.9</v>
      </c>
      <c r="T269" s="242">
        <f t="shared" si="31"/>
        <v>0</v>
      </c>
      <c r="U269" s="242">
        <f>V269+W269</f>
        <v>1673.9</v>
      </c>
      <c r="V269" s="242">
        <f t="shared" si="31"/>
        <v>1673.9</v>
      </c>
      <c r="W269" s="242">
        <f t="shared" si="31"/>
        <v>0</v>
      </c>
    </row>
    <row r="270" spans="1:23" ht="31.5">
      <c r="A270" s="118" t="s">
        <v>10</v>
      </c>
      <c r="B270" s="62" t="s">
        <v>90</v>
      </c>
      <c r="C270" s="63" t="s">
        <v>85</v>
      </c>
      <c r="D270" s="63"/>
      <c r="E270" s="70"/>
      <c r="F270" s="70"/>
      <c r="G270" s="70"/>
      <c r="H270" s="71"/>
      <c r="I270" s="72"/>
      <c r="J270" s="43"/>
      <c r="K270" s="43"/>
      <c r="L270" s="246">
        <v>0</v>
      </c>
      <c r="M270" s="246">
        <f>SUM(M271:M273)</f>
        <v>1758.4</v>
      </c>
      <c r="N270" s="246">
        <f aca="true" t="shared" si="32" ref="N270:W270">SUM(N271:N273)</f>
        <v>1748.5</v>
      </c>
      <c r="O270" s="246">
        <f>P270+Q270</f>
        <v>1431.1999999999998</v>
      </c>
      <c r="P270" s="246">
        <f>SUM(P271:P273)</f>
        <v>1406.6</v>
      </c>
      <c r="Q270" s="246">
        <f t="shared" si="32"/>
        <v>24.6</v>
      </c>
      <c r="R270" s="246">
        <f>S270+T270</f>
        <v>1505.1000000000001</v>
      </c>
      <c r="S270" s="246">
        <f t="shared" si="32"/>
        <v>1505.1000000000001</v>
      </c>
      <c r="T270" s="246">
        <f t="shared" si="32"/>
        <v>0</v>
      </c>
      <c r="U270" s="246">
        <f>V270+W270</f>
        <v>1505.2</v>
      </c>
      <c r="V270" s="246">
        <f t="shared" si="32"/>
        <v>1505.2</v>
      </c>
      <c r="W270" s="246">
        <f t="shared" si="32"/>
        <v>0</v>
      </c>
    </row>
    <row r="271" spans="1:23" ht="119.25" customHeight="1">
      <c r="A271" s="118" t="s">
        <v>373</v>
      </c>
      <c r="B271" s="62" t="s">
        <v>90</v>
      </c>
      <c r="C271" s="63"/>
      <c r="D271" s="63"/>
      <c r="E271" s="70" t="s">
        <v>238</v>
      </c>
      <c r="F271" s="70" t="s">
        <v>114</v>
      </c>
      <c r="G271" s="70" t="s">
        <v>111</v>
      </c>
      <c r="H271" s="71">
        <v>120</v>
      </c>
      <c r="I271" s="442" t="s">
        <v>374</v>
      </c>
      <c r="J271" s="490" t="s">
        <v>375</v>
      </c>
      <c r="K271" s="490" t="s">
        <v>376</v>
      </c>
      <c r="L271" s="238">
        <v>0</v>
      </c>
      <c r="M271" s="238">
        <v>1321.2</v>
      </c>
      <c r="N271" s="238">
        <v>1311.3</v>
      </c>
      <c r="O271" s="246">
        <f aca="true" t="shared" si="33" ref="O271:O279">P271+Q271</f>
        <v>1431.1999999999998</v>
      </c>
      <c r="P271" s="238">
        <v>1406.6</v>
      </c>
      <c r="Q271" s="238">
        <v>24.6</v>
      </c>
      <c r="R271" s="246">
        <f aca="true" t="shared" si="34" ref="R271:R279">S271+T271</f>
        <v>1505.1000000000001</v>
      </c>
      <c r="S271" s="238">
        <f>1406.7+98.4</f>
        <v>1505.1000000000001</v>
      </c>
      <c r="T271" s="247">
        <v>0</v>
      </c>
      <c r="U271" s="246">
        <f aca="true" t="shared" si="35" ref="U271:U279">V271+W271</f>
        <v>1505.2</v>
      </c>
      <c r="V271" s="247">
        <f>1406.8+98.4</f>
        <v>1505.2</v>
      </c>
      <c r="W271" s="238">
        <v>0</v>
      </c>
    </row>
    <row r="272" spans="1:23" ht="104.25" customHeight="1">
      <c r="A272" s="118" t="s">
        <v>377</v>
      </c>
      <c r="B272" s="62" t="s">
        <v>90</v>
      </c>
      <c r="C272" s="63"/>
      <c r="D272" s="63"/>
      <c r="E272" s="70" t="s">
        <v>238</v>
      </c>
      <c r="F272" s="70" t="s">
        <v>114</v>
      </c>
      <c r="G272" s="70" t="s">
        <v>311</v>
      </c>
      <c r="H272" s="71" t="s">
        <v>183</v>
      </c>
      <c r="I272" s="443"/>
      <c r="J272" s="491"/>
      <c r="K272" s="491"/>
      <c r="L272" s="238">
        <v>0</v>
      </c>
      <c r="M272" s="238">
        <v>392.2</v>
      </c>
      <c r="N272" s="238">
        <v>392.2</v>
      </c>
      <c r="O272" s="246">
        <f t="shared" si="33"/>
        <v>0</v>
      </c>
      <c r="P272" s="238">
        <v>0</v>
      </c>
      <c r="Q272" s="238">
        <v>0</v>
      </c>
      <c r="R272" s="246">
        <f t="shared" si="34"/>
        <v>0</v>
      </c>
      <c r="S272" s="238">
        <v>0</v>
      </c>
      <c r="T272" s="247">
        <v>0</v>
      </c>
      <c r="U272" s="246">
        <f t="shared" si="35"/>
        <v>0</v>
      </c>
      <c r="V272" s="247">
        <v>0</v>
      </c>
      <c r="W272" s="238">
        <v>0</v>
      </c>
    </row>
    <row r="273" spans="1:23" ht="127.5">
      <c r="A273" s="118" t="s">
        <v>378</v>
      </c>
      <c r="B273" s="62" t="s">
        <v>90</v>
      </c>
      <c r="C273" s="63"/>
      <c r="D273" s="63"/>
      <c r="E273" s="70" t="s">
        <v>238</v>
      </c>
      <c r="F273" s="70" t="s">
        <v>114</v>
      </c>
      <c r="G273" s="70" t="s">
        <v>134</v>
      </c>
      <c r="H273" s="71" t="s">
        <v>183</v>
      </c>
      <c r="I273" s="101" t="s">
        <v>250</v>
      </c>
      <c r="J273" s="107">
        <v>40979</v>
      </c>
      <c r="K273" s="293" t="s">
        <v>121</v>
      </c>
      <c r="L273" s="238">
        <v>0</v>
      </c>
      <c r="M273" s="238">
        <v>45</v>
      </c>
      <c r="N273" s="238">
        <v>45</v>
      </c>
      <c r="O273" s="246">
        <f t="shared" si="33"/>
        <v>0</v>
      </c>
      <c r="P273" s="238">
        <v>0</v>
      </c>
      <c r="Q273" s="238">
        <v>0</v>
      </c>
      <c r="R273" s="246">
        <f t="shared" si="34"/>
        <v>0</v>
      </c>
      <c r="S273" s="238">
        <v>0</v>
      </c>
      <c r="T273" s="247">
        <v>0</v>
      </c>
      <c r="U273" s="246">
        <f t="shared" si="35"/>
        <v>0</v>
      </c>
      <c r="V273" s="247">
        <v>0</v>
      </c>
      <c r="W273" s="238">
        <v>0</v>
      </c>
    </row>
    <row r="274" spans="1:23" ht="47.25">
      <c r="A274" s="122" t="s">
        <v>11</v>
      </c>
      <c r="B274" s="62" t="s">
        <v>91</v>
      </c>
      <c r="C274" s="63" t="s">
        <v>85</v>
      </c>
      <c r="D274" s="63"/>
      <c r="E274" s="70"/>
      <c r="F274" s="70"/>
      <c r="G274" s="70"/>
      <c r="H274" s="71"/>
      <c r="I274" s="102"/>
      <c r="J274" s="103"/>
      <c r="K274" s="103"/>
      <c r="L274" s="246">
        <v>0</v>
      </c>
      <c r="M274" s="246">
        <f>SUM(M275:M276)</f>
        <v>325</v>
      </c>
      <c r="N274" s="246">
        <f aca="true" t="shared" si="36" ref="N274:W274">SUM(N275:N276)</f>
        <v>325</v>
      </c>
      <c r="O274" s="246">
        <f t="shared" si="33"/>
        <v>86.6</v>
      </c>
      <c r="P274" s="246">
        <f>SUM(P275:P276)</f>
        <v>86.6</v>
      </c>
      <c r="Q274" s="246">
        <f t="shared" si="36"/>
        <v>0</v>
      </c>
      <c r="R274" s="246">
        <f t="shared" si="34"/>
        <v>141.2</v>
      </c>
      <c r="S274" s="246">
        <f t="shared" si="36"/>
        <v>141.2</v>
      </c>
      <c r="T274" s="246">
        <f t="shared" si="36"/>
        <v>0</v>
      </c>
      <c r="U274" s="246">
        <f t="shared" si="35"/>
        <v>150</v>
      </c>
      <c r="V274" s="246">
        <f t="shared" si="36"/>
        <v>150</v>
      </c>
      <c r="W274" s="246">
        <f t="shared" si="36"/>
        <v>0</v>
      </c>
    </row>
    <row r="275" spans="1:23" ht="109.5" customHeight="1">
      <c r="A275" s="122" t="s">
        <v>379</v>
      </c>
      <c r="B275" s="62" t="s">
        <v>95</v>
      </c>
      <c r="C275" s="63"/>
      <c r="D275" s="63"/>
      <c r="E275" s="70" t="s">
        <v>238</v>
      </c>
      <c r="F275" s="70" t="s">
        <v>114</v>
      </c>
      <c r="G275" s="70" t="s">
        <v>111</v>
      </c>
      <c r="H275" s="71" t="s">
        <v>148</v>
      </c>
      <c r="I275" s="442" t="s">
        <v>374</v>
      </c>
      <c r="J275" s="490" t="s">
        <v>375</v>
      </c>
      <c r="K275" s="490" t="s">
        <v>376</v>
      </c>
      <c r="L275" s="238">
        <v>0</v>
      </c>
      <c r="M275" s="238">
        <v>126.8</v>
      </c>
      <c r="N275" s="238">
        <v>126.8</v>
      </c>
      <c r="O275" s="246">
        <f t="shared" si="33"/>
        <v>86.6</v>
      </c>
      <c r="P275" s="238">
        <v>86.6</v>
      </c>
      <c r="Q275" s="238">
        <v>0</v>
      </c>
      <c r="R275" s="246">
        <f t="shared" si="34"/>
        <v>141.2</v>
      </c>
      <c r="S275" s="238">
        <v>141.2</v>
      </c>
      <c r="T275" s="247">
        <v>0</v>
      </c>
      <c r="U275" s="246">
        <f t="shared" si="35"/>
        <v>150</v>
      </c>
      <c r="V275" s="247">
        <v>150</v>
      </c>
      <c r="W275" s="238">
        <v>0</v>
      </c>
    </row>
    <row r="276" spans="1:23" ht="112.5" customHeight="1">
      <c r="A276" s="122" t="s">
        <v>380</v>
      </c>
      <c r="B276" s="62" t="s">
        <v>95</v>
      </c>
      <c r="C276" s="63"/>
      <c r="D276" s="63"/>
      <c r="E276" s="70" t="s">
        <v>238</v>
      </c>
      <c r="F276" s="70" t="s">
        <v>114</v>
      </c>
      <c r="G276" s="70" t="s">
        <v>311</v>
      </c>
      <c r="H276" s="71" t="s">
        <v>148</v>
      </c>
      <c r="I276" s="443"/>
      <c r="J276" s="491"/>
      <c r="K276" s="491"/>
      <c r="L276" s="238">
        <v>0</v>
      </c>
      <c r="M276" s="238">
        <v>198.2</v>
      </c>
      <c r="N276" s="238">
        <v>198.2</v>
      </c>
      <c r="O276" s="246">
        <f t="shared" si="33"/>
        <v>0</v>
      </c>
      <c r="P276" s="238">
        <v>0</v>
      </c>
      <c r="Q276" s="238">
        <v>0</v>
      </c>
      <c r="R276" s="246">
        <f t="shared" si="34"/>
        <v>0</v>
      </c>
      <c r="S276" s="238">
        <v>0</v>
      </c>
      <c r="T276" s="247">
        <v>0</v>
      </c>
      <c r="U276" s="246">
        <f t="shared" si="35"/>
        <v>0</v>
      </c>
      <c r="V276" s="247">
        <v>0</v>
      </c>
      <c r="W276" s="238">
        <v>0</v>
      </c>
    </row>
    <row r="277" spans="1:23" ht="15.75">
      <c r="A277" s="122" t="s">
        <v>28</v>
      </c>
      <c r="B277" s="62" t="s">
        <v>48</v>
      </c>
      <c r="C277" s="63" t="s">
        <v>85</v>
      </c>
      <c r="D277" s="63"/>
      <c r="E277" s="70"/>
      <c r="F277" s="70"/>
      <c r="G277" s="70"/>
      <c r="H277" s="71"/>
      <c r="I277" s="102"/>
      <c r="J277" s="103"/>
      <c r="K277" s="103"/>
      <c r="L277" s="246">
        <v>0</v>
      </c>
      <c r="M277" s="246">
        <f>SUM(M278:M279)</f>
        <v>10.6</v>
      </c>
      <c r="N277" s="246">
        <f aca="true" t="shared" si="37" ref="N277:W277">SUM(N278:N279)</f>
        <v>10.6</v>
      </c>
      <c r="O277" s="246">
        <f t="shared" si="33"/>
        <v>16.5</v>
      </c>
      <c r="P277" s="246">
        <f>SUM(P278:P279)</f>
        <v>16.5</v>
      </c>
      <c r="Q277" s="246">
        <f t="shared" si="37"/>
        <v>0</v>
      </c>
      <c r="R277" s="246">
        <f t="shared" si="34"/>
        <v>17.6</v>
      </c>
      <c r="S277" s="246">
        <f t="shared" si="37"/>
        <v>17.6</v>
      </c>
      <c r="T277" s="246">
        <f t="shared" si="37"/>
        <v>0</v>
      </c>
      <c r="U277" s="246">
        <f t="shared" si="35"/>
        <v>18.7</v>
      </c>
      <c r="V277" s="246">
        <f t="shared" si="37"/>
        <v>18.7</v>
      </c>
      <c r="W277" s="246">
        <f t="shared" si="37"/>
        <v>0</v>
      </c>
    </row>
    <row r="278" spans="1:23" ht="57" customHeight="1">
      <c r="A278" s="122" t="s">
        <v>381</v>
      </c>
      <c r="B278" s="62" t="s">
        <v>382</v>
      </c>
      <c r="C278" s="63"/>
      <c r="D278" s="63"/>
      <c r="E278" s="70" t="s">
        <v>238</v>
      </c>
      <c r="F278" s="70" t="s">
        <v>114</v>
      </c>
      <c r="G278" s="70" t="s">
        <v>111</v>
      </c>
      <c r="H278" s="71" t="s">
        <v>229</v>
      </c>
      <c r="I278" s="442" t="s">
        <v>383</v>
      </c>
      <c r="J278" s="486">
        <v>40941</v>
      </c>
      <c r="K278" s="444" t="s">
        <v>121</v>
      </c>
      <c r="L278" s="238">
        <v>0</v>
      </c>
      <c r="M278" s="238">
        <v>6.5</v>
      </c>
      <c r="N278" s="238">
        <v>6.5</v>
      </c>
      <c r="O278" s="246">
        <f t="shared" si="33"/>
        <v>16.5</v>
      </c>
      <c r="P278" s="238">
        <v>16.5</v>
      </c>
      <c r="Q278" s="238">
        <v>0</v>
      </c>
      <c r="R278" s="246">
        <f t="shared" si="34"/>
        <v>17.6</v>
      </c>
      <c r="S278" s="238">
        <v>17.6</v>
      </c>
      <c r="T278" s="247">
        <v>0</v>
      </c>
      <c r="U278" s="246">
        <f t="shared" si="35"/>
        <v>18.7</v>
      </c>
      <c r="V278" s="247">
        <v>18.7</v>
      </c>
      <c r="W278" s="238">
        <v>0</v>
      </c>
    </row>
    <row r="279" spans="1:23" ht="51.75" customHeight="1">
      <c r="A279" s="122" t="s">
        <v>384</v>
      </c>
      <c r="B279" s="62" t="s">
        <v>382</v>
      </c>
      <c r="C279" s="63"/>
      <c r="D279" s="63"/>
      <c r="E279" s="70" t="s">
        <v>238</v>
      </c>
      <c r="F279" s="70" t="s">
        <v>114</v>
      </c>
      <c r="G279" s="70" t="s">
        <v>311</v>
      </c>
      <c r="H279" s="71" t="s">
        <v>229</v>
      </c>
      <c r="I279" s="443"/>
      <c r="J279" s="487"/>
      <c r="K279" s="445"/>
      <c r="L279" s="238">
        <v>0</v>
      </c>
      <c r="M279" s="238">
        <v>4.1</v>
      </c>
      <c r="N279" s="238">
        <v>4.1</v>
      </c>
      <c r="O279" s="246">
        <f t="shared" si="33"/>
        <v>0</v>
      </c>
      <c r="P279" s="238">
        <v>0</v>
      </c>
      <c r="Q279" s="238">
        <v>0</v>
      </c>
      <c r="R279" s="246">
        <f t="shared" si="34"/>
        <v>0</v>
      </c>
      <c r="S279" s="238">
        <v>0</v>
      </c>
      <c r="T279" s="247">
        <v>0</v>
      </c>
      <c r="U279" s="246">
        <f t="shared" si="35"/>
        <v>0</v>
      </c>
      <c r="V279" s="247">
        <v>0</v>
      </c>
      <c r="W279" s="238">
        <v>0</v>
      </c>
    </row>
    <row r="280" spans="1:23" ht="15.75">
      <c r="A280" s="470" t="s">
        <v>92</v>
      </c>
      <c r="B280" s="471"/>
      <c r="C280" s="471"/>
      <c r="D280" s="471"/>
      <c r="E280" s="471"/>
      <c r="F280" s="471"/>
      <c r="G280" s="471"/>
      <c r="H280" s="471"/>
      <c r="I280" s="471"/>
      <c r="J280" s="471"/>
      <c r="K280" s="474"/>
      <c r="L280" s="234">
        <v>0</v>
      </c>
      <c r="M280" s="242">
        <f>M281+M286+M288</f>
        <v>251.8</v>
      </c>
      <c r="N280" s="242">
        <f aca="true" t="shared" si="38" ref="N280:W280">N281+N286+N288</f>
        <v>215.1</v>
      </c>
      <c r="O280" s="242">
        <f>P280+Q280</f>
        <v>836.3000000000001</v>
      </c>
      <c r="P280" s="242">
        <f t="shared" si="38"/>
        <v>826.9000000000001</v>
      </c>
      <c r="Q280" s="242">
        <f t="shared" si="38"/>
        <v>9.4</v>
      </c>
      <c r="R280" s="242">
        <f>S280+T280</f>
        <v>1005.1</v>
      </c>
      <c r="S280" s="242">
        <f t="shared" si="38"/>
        <v>1005.1</v>
      </c>
      <c r="T280" s="242">
        <f t="shared" si="38"/>
        <v>0</v>
      </c>
      <c r="U280" s="242">
        <f>V280+W280</f>
        <v>1035.4</v>
      </c>
      <c r="V280" s="242">
        <f t="shared" si="38"/>
        <v>1035.4</v>
      </c>
      <c r="W280" s="242">
        <f t="shared" si="38"/>
        <v>0</v>
      </c>
    </row>
    <row r="281" spans="1:23" ht="31.5">
      <c r="A281" s="118" t="s">
        <v>12</v>
      </c>
      <c r="B281" s="62" t="s">
        <v>49</v>
      </c>
      <c r="C281" s="63"/>
      <c r="D281" s="63"/>
      <c r="E281" s="70"/>
      <c r="F281" s="70"/>
      <c r="G281" s="70"/>
      <c r="H281" s="71"/>
      <c r="I281" s="64"/>
      <c r="J281" s="43"/>
      <c r="K281" s="43"/>
      <c r="L281" s="238">
        <v>0</v>
      </c>
      <c r="M281" s="246">
        <f>SUM(M282:M284)</f>
        <v>173.9</v>
      </c>
      <c r="N281" s="246">
        <f>SUM(N282:N284)</f>
        <v>137.2</v>
      </c>
      <c r="O281" s="246">
        <f>SUM(O282:O284)</f>
        <v>582.7</v>
      </c>
      <c r="P281" s="246">
        <f>SUM(P282:P285)</f>
        <v>582.7</v>
      </c>
      <c r="Q281" s="246">
        <f>SUM(Q282:Q285)</f>
        <v>9.4</v>
      </c>
      <c r="R281" s="246">
        <f>S281+T281</f>
        <v>717.4</v>
      </c>
      <c r="S281" s="246">
        <f>SUM(S282:S285)</f>
        <v>717.4</v>
      </c>
      <c r="T281" s="246">
        <f>SUM(T282:T285)</f>
        <v>0</v>
      </c>
      <c r="U281" s="246">
        <f>V281+W281</f>
        <v>717.6</v>
      </c>
      <c r="V281" s="246">
        <f>SUM(V282:V285)</f>
        <v>717.6</v>
      </c>
      <c r="W281" s="246">
        <f>SUM(W282:W285)</f>
        <v>0</v>
      </c>
    </row>
    <row r="282" spans="1:23" ht="89.25">
      <c r="A282" s="118" t="s">
        <v>76</v>
      </c>
      <c r="B282" s="62" t="s">
        <v>49</v>
      </c>
      <c r="C282" s="63"/>
      <c r="D282" s="63"/>
      <c r="E282" s="70" t="s">
        <v>238</v>
      </c>
      <c r="F282" s="70" t="s">
        <v>114</v>
      </c>
      <c r="G282" s="70" t="s">
        <v>311</v>
      </c>
      <c r="H282" s="71" t="s">
        <v>385</v>
      </c>
      <c r="I282" s="101" t="s">
        <v>386</v>
      </c>
      <c r="J282" s="107">
        <v>41131</v>
      </c>
      <c r="K282" s="107" t="s">
        <v>121</v>
      </c>
      <c r="L282" s="238">
        <v>0</v>
      </c>
      <c r="M282" s="238">
        <v>167.8</v>
      </c>
      <c r="N282" s="238">
        <v>131.1</v>
      </c>
      <c r="O282" s="246">
        <f>P282+Q282</f>
        <v>435.5</v>
      </c>
      <c r="P282" s="238">
        <v>435.5</v>
      </c>
      <c r="Q282" s="238">
        <v>0</v>
      </c>
      <c r="R282" s="246">
        <f>S282+T282</f>
        <v>717.4</v>
      </c>
      <c r="S282" s="238">
        <f>679.8+37.6</f>
        <v>717.4</v>
      </c>
      <c r="T282" s="247">
        <v>0</v>
      </c>
      <c r="U282" s="246">
        <f>V282+W282</f>
        <v>717.6</v>
      </c>
      <c r="V282" s="247">
        <f>680+37.6</f>
        <v>717.6</v>
      </c>
      <c r="W282" s="238">
        <v>0</v>
      </c>
    </row>
    <row r="283" spans="1:23" ht="127.5">
      <c r="A283" s="118" t="s">
        <v>387</v>
      </c>
      <c r="B283" s="62" t="s">
        <v>49</v>
      </c>
      <c r="C283" s="63"/>
      <c r="D283" s="63"/>
      <c r="E283" s="70" t="s">
        <v>238</v>
      </c>
      <c r="F283" s="70" t="s">
        <v>114</v>
      </c>
      <c r="G283" s="70" t="s">
        <v>247</v>
      </c>
      <c r="H283" s="71" t="s">
        <v>385</v>
      </c>
      <c r="I283" s="101" t="s">
        <v>248</v>
      </c>
      <c r="J283" s="107">
        <v>40979</v>
      </c>
      <c r="K283" s="293" t="s">
        <v>121</v>
      </c>
      <c r="L283" s="238">
        <v>0</v>
      </c>
      <c r="M283" s="238">
        <v>0</v>
      </c>
      <c r="N283" s="238">
        <v>0</v>
      </c>
      <c r="O283" s="246">
        <f aca="true" t="shared" si="39" ref="O283:O290">P283+Q283</f>
        <v>147.2</v>
      </c>
      <c r="P283" s="238">
        <v>147.2</v>
      </c>
      <c r="Q283" s="238">
        <v>0</v>
      </c>
      <c r="R283" s="246">
        <f aca="true" t="shared" si="40" ref="R283:R290">S283+T283</f>
        <v>0</v>
      </c>
      <c r="S283" s="238">
        <v>0</v>
      </c>
      <c r="T283" s="247">
        <v>0</v>
      </c>
      <c r="U283" s="246">
        <f aca="true" t="shared" si="41" ref="U283:U290">V283+W283</f>
        <v>0</v>
      </c>
      <c r="V283" s="247">
        <v>0</v>
      </c>
      <c r="W283" s="238">
        <v>0</v>
      </c>
    </row>
    <row r="284" spans="1:23" ht="127.5">
      <c r="A284" s="118" t="s">
        <v>388</v>
      </c>
      <c r="B284" s="62" t="s">
        <v>90</v>
      </c>
      <c r="C284" s="63"/>
      <c r="D284" s="63"/>
      <c r="E284" s="70" t="s">
        <v>238</v>
      </c>
      <c r="F284" s="70" t="s">
        <v>114</v>
      </c>
      <c r="G284" s="70" t="s">
        <v>134</v>
      </c>
      <c r="H284" s="71" t="s">
        <v>385</v>
      </c>
      <c r="I284" s="101" t="s">
        <v>250</v>
      </c>
      <c r="J284" s="107">
        <v>40979</v>
      </c>
      <c r="K284" s="293"/>
      <c r="L284" s="238">
        <v>0</v>
      </c>
      <c r="M284" s="238">
        <v>6.1</v>
      </c>
      <c r="N284" s="238">
        <v>6.1</v>
      </c>
      <c r="O284" s="246">
        <f t="shared" si="39"/>
        <v>0</v>
      </c>
      <c r="P284" s="238">
        <v>0</v>
      </c>
      <c r="Q284" s="238">
        <v>0</v>
      </c>
      <c r="R284" s="246">
        <f t="shared" si="40"/>
        <v>0</v>
      </c>
      <c r="S284" s="238">
        <v>0</v>
      </c>
      <c r="T284" s="247">
        <v>0</v>
      </c>
      <c r="U284" s="246">
        <f t="shared" si="41"/>
        <v>0</v>
      </c>
      <c r="V284" s="247">
        <v>0</v>
      </c>
      <c r="W284" s="238">
        <v>0</v>
      </c>
    </row>
    <row r="285" spans="1:23" ht="102">
      <c r="A285" s="118" t="s">
        <v>389</v>
      </c>
      <c r="B285" s="62" t="s">
        <v>90</v>
      </c>
      <c r="C285" s="63"/>
      <c r="D285" s="63"/>
      <c r="E285" s="70" t="s">
        <v>238</v>
      </c>
      <c r="F285" s="70" t="s">
        <v>114</v>
      </c>
      <c r="G285" s="70" t="s">
        <v>172</v>
      </c>
      <c r="H285" s="71" t="s">
        <v>385</v>
      </c>
      <c r="I285" s="215" t="s">
        <v>252</v>
      </c>
      <c r="J285" s="294">
        <v>41417</v>
      </c>
      <c r="K285" s="294" t="s">
        <v>121</v>
      </c>
      <c r="L285" s="238">
        <v>0</v>
      </c>
      <c r="M285" s="238">
        <v>0</v>
      </c>
      <c r="N285" s="238">
        <v>0</v>
      </c>
      <c r="O285" s="246">
        <f>P285+Q285</f>
        <v>9.4</v>
      </c>
      <c r="P285" s="238">
        <v>0</v>
      </c>
      <c r="Q285" s="238">
        <v>9.4</v>
      </c>
      <c r="R285" s="246">
        <f>S285+T285</f>
        <v>0</v>
      </c>
      <c r="S285" s="238">
        <v>0</v>
      </c>
      <c r="T285" s="247">
        <v>0</v>
      </c>
      <c r="U285" s="246">
        <f>V285+W285</f>
        <v>0</v>
      </c>
      <c r="V285" s="247">
        <v>0</v>
      </c>
      <c r="W285" s="238">
        <v>0</v>
      </c>
    </row>
    <row r="286" spans="1:23" ht="47.25">
      <c r="A286" s="122" t="s">
        <v>13</v>
      </c>
      <c r="B286" s="62" t="s">
        <v>50</v>
      </c>
      <c r="C286" s="63"/>
      <c r="D286" s="63"/>
      <c r="E286" s="70"/>
      <c r="F286" s="70"/>
      <c r="G286" s="70"/>
      <c r="H286" s="71"/>
      <c r="I286" s="295"/>
      <c r="J286" s="295"/>
      <c r="K286" s="297"/>
      <c r="L286" s="238">
        <v>0</v>
      </c>
      <c r="M286" s="246">
        <f>M287</f>
        <v>77.9</v>
      </c>
      <c r="N286" s="246">
        <f aca="true" t="shared" si="42" ref="N286:W286">N287</f>
        <v>77.9</v>
      </c>
      <c r="O286" s="246">
        <f t="shared" si="39"/>
        <v>233</v>
      </c>
      <c r="P286" s="246">
        <f t="shared" si="42"/>
        <v>233</v>
      </c>
      <c r="Q286" s="246">
        <f t="shared" si="42"/>
        <v>0</v>
      </c>
      <c r="R286" s="246">
        <f t="shared" si="40"/>
        <v>270.5</v>
      </c>
      <c r="S286" s="246">
        <f t="shared" si="42"/>
        <v>270.5</v>
      </c>
      <c r="T286" s="246">
        <f t="shared" si="42"/>
        <v>0</v>
      </c>
      <c r="U286" s="246">
        <f t="shared" si="41"/>
        <v>299.5</v>
      </c>
      <c r="V286" s="246">
        <f t="shared" si="42"/>
        <v>299.5</v>
      </c>
      <c r="W286" s="246">
        <f t="shared" si="42"/>
        <v>0</v>
      </c>
    </row>
    <row r="287" spans="1:23" ht="89.25">
      <c r="A287" s="122" t="s">
        <v>77</v>
      </c>
      <c r="B287" s="62" t="s">
        <v>95</v>
      </c>
      <c r="C287" s="63"/>
      <c r="D287" s="63"/>
      <c r="E287" s="70" t="s">
        <v>238</v>
      </c>
      <c r="F287" s="70" t="s">
        <v>114</v>
      </c>
      <c r="G287" s="70" t="s">
        <v>311</v>
      </c>
      <c r="H287" s="71" t="s">
        <v>148</v>
      </c>
      <c r="I287" s="101" t="s">
        <v>386</v>
      </c>
      <c r="J287" s="107">
        <v>41131</v>
      </c>
      <c r="K287" s="107" t="s">
        <v>121</v>
      </c>
      <c r="L287" s="238">
        <v>0</v>
      </c>
      <c r="M287" s="238">
        <v>77.9</v>
      </c>
      <c r="N287" s="238">
        <v>77.9</v>
      </c>
      <c r="O287" s="246">
        <f t="shared" si="39"/>
        <v>233</v>
      </c>
      <c r="P287" s="238">
        <v>233</v>
      </c>
      <c r="Q287" s="238">
        <v>0</v>
      </c>
      <c r="R287" s="246">
        <f t="shared" si="40"/>
        <v>270.5</v>
      </c>
      <c r="S287" s="238">
        <v>270.5</v>
      </c>
      <c r="T287" s="247">
        <v>0</v>
      </c>
      <c r="U287" s="246">
        <f t="shared" si="41"/>
        <v>299.5</v>
      </c>
      <c r="V287" s="247">
        <v>299.5</v>
      </c>
      <c r="W287" s="238">
        <v>0</v>
      </c>
    </row>
    <row r="288" spans="1:23" ht="15.75">
      <c r="A288" s="122" t="s">
        <v>144</v>
      </c>
      <c r="B288" s="62" t="s">
        <v>48</v>
      </c>
      <c r="C288" s="63"/>
      <c r="D288" s="63"/>
      <c r="E288" s="70"/>
      <c r="F288" s="70"/>
      <c r="G288" s="70"/>
      <c r="H288" s="70"/>
      <c r="I288" s="295"/>
      <c r="J288" s="295"/>
      <c r="K288" s="297"/>
      <c r="L288" s="238">
        <v>0</v>
      </c>
      <c r="M288" s="246">
        <f>M289</f>
        <v>0</v>
      </c>
      <c r="N288" s="246">
        <f aca="true" t="shared" si="43" ref="N288:W288">N289</f>
        <v>0</v>
      </c>
      <c r="O288" s="246">
        <f t="shared" si="39"/>
        <v>11.2</v>
      </c>
      <c r="P288" s="246">
        <f>P289</f>
        <v>11.2</v>
      </c>
      <c r="Q288" s="246">
        <f t="shared" si="43"/>
        <v>0</v>
      </c>
      <c r="R288" s="246">
        <f t="shared" si="40"/>
        <v>17.2</v>
      </c>
      <c r="S288" s="246">
        <f t="shared" si="43"/>
        <v>17.2</v>
      </c>
      <c r="T288" s="246">
        <f t="shared" si="43"/>
        <v>0</v>
      </c>
      <c r="U288" s="246">
        <f t="shared" si="41"/>
        <v>18.3</v>
      </c>
      <c r="V288" s="246">
        <f t="shared" si="43"/>
        <v>18.3</v>
      </c>
      <c r="W288" s="246">
        <f t="shared" si="43"/>
        <v>0</v>
      </c>
    </row>
    <row r="289" spans="1:23" ht="89.25">
      <c r="A289" s="128" t="s">
        <v>78</v>
      </c>
      <c r="B289" s="62" t="s">
        <v>382</v>
      </c>
      <c r="C289" s="63"/>
      <c r="D289" s="63"/>
      <c r="E289" s="70" t="s">
        <v>238</v>
      </c>
      <c r="F289" s="70" t="s">
        <v>114</v>
      </c>
      <c r="G289" s="70" t="s">
        <v>311</v>
      </c>
      <c r="H289" s="70" t="s">
        <v>229</v>
      </c>
      <c r="I289" s="101" t="s">
        <v>386</v>
      </c>
      <c r="J289" s="107">
        <v>41131</v>
      </c>
      <c r="K289" s="107" t="s">
        <v>121</v>
      </c>
      <c r="L289" s="238">
        <v>0</v>
      </c>
      <c r="M289" s="238">
        <v>0</v>
      </c>
      <c r="N289" s="238">
        <v>0</v>
      </c>
      <c r="O289" s="246">
        <f t="shared" si="39"/>
        <v>11.2</v>
      </c>
      <c r="P289" s="238">
        <v>11.2</v>
      </c>
      <c r="Q289" s="238">
        <v>0</v>
      </c>
      <c r="R289" s="246">
        <f t="shared" si="40"/>
        <v>17.2</v>
      </c>
      <c r="S289" s="238">
        <v>17.2</v>
      </c>
      <c r="T289" s="238">
        <v>0</v>
      </c>
      <c r="U289" s="246">
        <f t="shared" si="41"/>
        <v>18.3</v>
      </c>
      <c r="V289" s="238">
        <v>18.3</v>
      </c>
      <c r="W289" s="238">
        <v>0</v>
      </c>
    </row>
    <row r="290" spans="1:23" ht="15.75">
      <c r="A290" s="452" t="s">
        <v>93</v>
      </c>
      <c r="B290" s="452"/>
      <c r="C290" s="452"/>
      <c r="D290" s="452"/>
      <c r="E290" s="452"/>
      <c r="F290" s="452"/>
      <c r="G290" s="452"/>
      <c r="H290" s="452"/>
      <c r="I290" s="452"/>
      <c r="J290" s="452"/>
      <c r="K290" s="452"/>
      <c r="L290" s="260">
        <v>0</v>
      </c>
      <c r="M290" s="257">
        <f>M291+M293</f>
        <v>50.6</v>
      </c>
      <c r="N290" s="257">
        <f aca="true" t="shared" si="44" ref="N290:W290">N291+N293</f>
        <v>50.6</v>
      </c>
      <c r="O290" s="242">
        <f t="shared" si="39"/>
        <v>123.2</v>
      </c>
      <c r="P290" s="257">
        <f t="shared" si="44"/>
        <v>123.2</v>
      </c>
      <c r="Q290" s="257">
        <f t="shared" si="44"/>
        <v>0</v>
      </c>
      <c r="R290" s="242">
        <f t="shared" si="40"/>
        <v>14.5</v>
      </c>
      <c r="S290" s="257">
        <f t="shared" si="44"/>
        <v>14.5</v>
      </c>
      <c r="T290" s="257">
        <f t="shared" si="44"/>
        <v>0</v>
      </c>
      <c r="U290" s="242">
        <f t="shared" si="41"/>
        <v>3</v>
      </c>
      <c r="V290" s="257">
        <f t="shared" si="44"/>
        <v>3</v>
      </c>
      <c r="W290" s="257">
        <f t="shared" si="44"/>
        <v>0</v>
      </c>
    </row>
    <row r="291" spans="1:23" ht="63">
      <c r="A291" s="118" t="s">
        <v>31</v>
      </c>
      <c r="B291" s="62" t="s">
        <v>94</v>
      </c>
      <c r="C291" s="63"/>
      <c r="D291" s="63"/>
      <c r="E291" s="70"/>
      <c r="F291" s="70"/>
      <c r="G291" s="70"/>
      <c r="H291" s="63"/>
      <c r="I291" s="64"/>
      <c r="J291" s="43"/>
      <c r="K291" s="43"/>
      <c r="L291" s="250"/>
      <c r="M291" s="250"/>
      <c r="N291" s="250"/>
      <c r="O291" s="250"/>
      <c r="P291" s="238"/>
      <c r="Q291" s="238"/>
      <c r="R291" s="250"/>
      <c r="S291" s="250"/>
      <c r="T291" s="251"/>
      <c r="U291" s="251"/>
      <c r="V291" s="251"/>
      <c r="W291" s="250"/>
    </row>
    <row r="292" spans="1:23" ht="15.75">
      <c r="A292" s="118" t="s">
        <v>67</v>
      </c>
      <c r="B292" s="62"/>
      <c r="C292" s="63"/>
      <c r="D292" s="63"/>
      <c r="E292" s="70"/>
      <c r="F292" s="70"/>
      <c r="G292" s="70"/>
      <c r="H292" s="63"/>
      <c r="I292" s="64"/>
      <c r="J292" s="43"/>
      <c r="K292" s="43"/>
      <c r="L292" s="250"/>
      <c r="M292" s="250"/>
      <c r="N292" s="250"/>
      <c r="O292" s="250"/>
      <c r="P292" s="238"/>
      <c r="Q292" s="238"/>
      <c r="R292" s="250"/>
      <c r="S292" s="250"/>
      <c r="T292" s="251"/>
      <c r="U292" s="251"/>
      <c r="V292" s="251"/>
      <c r="W292" s="250"/>
    </row>
    <row r="293" spans="1:23" ht="31.5">
      <c r="A293" s="122" t="s">
        <v>14</v>
      </c>
      <c r="B293" s="62" t="s">
        <v>95</v>
      </c>
      <c r="C293" s="63"/>
      <c r="D293" s="63"/>
      <c r="E293" s="70"/>
      <c r="F293" s="70"/>
      <c r="G293" s="70"/>
      <c r="H293" s="63"/>
      <c r="I293" s="74"/>
      <c r="J293" s="74"/>
      <c r="K293" s="266"/>
      <c r="L293" s="238">
        <v>0</v>
      </c>
      <c r="M293" s="246">
        <f aca="true" t="shared" si="45" ref="M293:W293">SUM(M294:M303)</f>
        <v>50.6</v>
      </c>
      <c r="N293" s="246">
        <f t="shared" si="45"/>
        <v>50.6</v>
      </c>
      <c r="O293" s="246">
        <f t="shared" si="45"/>
        <v>123.2</v>
      </c>
      <c r="P293" s="246">
        <f>SUM(P294:P303)</f>
        <v>123.2</v>
      </c>
      <c r="Q293" s="246">
        <f t="shared" si="45"/>
        <v>0</v>
      </c>
      <c r="R293" s="246">
        <f t="shared" si="45"/>
        <v>14.5</v>
      </c>
      <c r="S293" s="246">
        <f t="shared" si="45"/>
        <v>14.5</v>
      </c>
      <c r="T293" s="246">
        <f t="shared" si="45"/>
        <v>0</v>
      </c>
      <c r="U293" s="246">
        <f t="shared" si="45"/>
        <v>3</v>
      </c>
      <c r="V293" s="246">
        <f t="shared" si="45"/>
        <v>3</v>
      </c>
      <c r="W293" s="246">
        <f t="shared" si="45"/>
        <v>0</v>
      </c>
    </row>
    <row r="294" spans="1:23" ht="114.75">
      <c r="A294" s="122" t="s">
        <v>68</v>
      </c>
      <c r="B294" s="62" t="s">
        <v>95</v>
      </c>
      <c r="C294" s="78"/>
      <c r="D294" s="78"/>
      <c r="E294" s="39" t="s">
        <v>132</v>
      </c>
      <c r="F294" s="39" t="s">
        <v>128</v>
      </c>
      <c r="G294" s="39" t="s">
        <v>157</v>
      </c>
      <c r="H294" s="40" t="s">
        <v>148</v>
      </c>
      <c r="I294" s="101" t="s">
        <v>390</v>
      </c>
      <c r="J294" s="106">
        <v>41050</v>
      </c>
      <c r="K294" s="107">
        <v>41274</v>
      </c>
      <c r="L294" s="238">
        <v>0</v>
      </c>
      <c r="M294" s="238">
        <v>15</v>
      </c>
      <c r="N294" s="238">
        <v>15</v>
      </c>
      <c r="O294" s="246">
        <f aca="true" t="shared" si="46" ref="O294:O332">P294+Q294</f>
        <v>0</v>
      </c>
      <c r="P294" s="238">
        <v>0</v>
      </c>
      <c r="Q294" s="238">
        <v>0</v>
      </c>
      <c r="R294" s="246">
        <f aca="true" t="shared" si="47" ref="R294:R316">S294+T294</f>
        <v>0</v>
      </c>
      <c r="S294" s="238">
        <v>0</v>
      </c>
      <c r="T294" s="238">
        <v>0</v>
      </c>
      <c r="U294" s="246">
        <f aca="true" t="shared" si="48" ref="U294:U332">V294+W294</f>
        <v>0</v>
      </c>
      <c r="V294" s="247">
        <v>0</v>
      </c>
      <c r="W294" s="238">
        <v>0</v>
      </c>
    </row>
    <row r="295" spans="1:23" ht="114.75">
      <c r="A295" s="122" t="s">
        <v>149</v>
      </c>
      <c r="B295" s="62" t="s">
        <v>95</v>
      </c>
      <c r="C295" s="38"/>
      <c r="D295" s="38"/>
      <c r="E295" s="39" t="s">
        <v>132</v>
      </c>
      <c r="F295" s="39" t="s">
        <v>128</v>
      </c>
      <c r="G295" s="39" t="s">
        <v>391</v>
      </c>
      <c r="H295" s="38">
        <v>240</v>
      </c>
      <c r="I295" s="101" t="s">
        <v>392</v>
      </c>
      <c r="J295" s="106">
        <v>41194</v>
      </c>
      <c r="K295" s="107">
        <v>41639</v>
      </c>
      <c r="L295" s="238">
        <v>0</v>
      </c>
      <c r="M295" s="238">
        <v>0</v>
      </c>
      <c r="N295" s="238">
        <v>0</v>
      </c>
      <c r="O295" s="246">
        <f t="shared" si="46"/>
        <v>15</v>
      </c>
      <c r="P295" s="238">
        <v>15</v>
      </c>
      <c r="Q295" s="238">
        <v>0</v>
      </c>
      <c r="R295" s="246">
        <f t="shared" si="47"/>
        <v>0</v>
      </c>
      <c r="S295" s="238">
        <v>0</v>
      </c>
      <c r="T295" s="238">
        <v>0</v>
      </c>
      <c r="U295" s="246">
        <f t="shared" si="48"/>
        <v>0</v>
      </c>
      <c r="V295" s="238">
        <v>0</v>
      </c>
      <c r="W295" s="238">
        <v>0</v>
      </c>
    </row>
    <row r="296" spans="1:23" ht="63.75">
      <c r="A296" s="122" t="s">
        <v>150</v>
      </c>
      <c r="B296" s="62" t="s">
        <v>95</v>
      </c>
      <c r="C296" s="63"/>
      <c r="D296" s="63"/>
      <c r="E296" s="70" t="s">
        <v>238</v>
      </c>
      <c r="F296" s="70" t="s">
        <v>114</v>
      </c>
      <c r="G296" s="70" t="s">
        <v>393</v>
      </c>
      <c r="H296" s="63">
        <v>240</v>
      </c>
      <c r="I296" s="101" t="s">
        <v>394</v>
      </c>
      <c r="J296" s="106">
        <v>40459</v>
      </c>
      <c r="K296" s="107">
        <v>42369</v>
      </c>
      <c r="L296" s="238">
        <v>0</v>
      </c>
      <c r="M296" s="238">
        <v>2</v>
      </c>
      <c r="N296" s="238">
        <v>2</v>
      </c>
      <c r="O296" s="246">
        <f t="shared" si="46"/>
        <v>2</v>
      </c>
      <c r="P296" s="238">
        <v>2</v>
      </c>
      <c r="Q296" s="238">
        <v>0</v>
      </c>
      <c r="R296" s="246">
        <f t="shared" si="47"/>
        <v>2</v>
      </c>
      <c r="S296" s="238">
        <v>2</v>
      </c>
      <c r="T296" s="238">
        <v>0</v>
      </c>
      <c r="U296" s="246">
        <f t="shared" si="48"/>
        <v>3</v>
      </c>
      <c r="V296" s="238">
        <v>3</v>
      </c>
      <c r="W296" s="238">
        <v>0</v>
      </c>
    </row>
    <row r="297" spans="1:23" ht="89.25">
      <c r="A297" s="122" t="s">
        <v>159</v>
      </c>
      <c r="B297" s="62" t="s">
        <v>95</v>
      </c>
      <c r="C297" s="63"/>
      <c r="D297" s="63"/>
      <c r="E297" s="70" t="s">
        <v>238</v>
      </c>
      <c r="F297" s="70" t="s">
        <v>114</v>
      </c>
      <c r="G297" s="70" t="s">
        <v>395</v>
      </c>
      <c r="H297" s="63">
        <v>240</v>
      </c>
      <c r="I297" s="101" t="s">
        <v>396</v>
      </c>
      <c r="J297" s="106">
        <v>40808</v>
      </c>
      <c r="K297" s="107">
        <v>42004</v>
      </c>
      <c r="L297" s="238">
        <v>0</v>
      </c>
      <c r="M297" s="238">
        <v>1</v>
      </c>
      <c r="N297" s="238">
        <v>1</v>
      </c>
      <c r="O297" s="246">
        <f t="shared" si="46"/>
        <v>1</v>
      </c>
      <c r="P297" s="238">
        <v>1</v>
      </c>
      <c r="Q297" s="238">
        <v>0</v>
      </c>
      <c r="R297" s="246">
        <f t="shared" si="47"/>
        <v>1</v>
      </c>
      <c r="S297" s="238">
        <v>1</v>
      </c>
      <c r="T297" s="238">
        <v>0</v>
      </c>
      <c r="U297" s="246">
        <f t="shared" si="48"/>
        <v>0</v>
      </c>
      <c r="V297" s="238">
        <v>0</v>
      </c>
      <c r="W297" s="238">
        <v>0</v>
      </c>
    </row>
    <row r="298" spans="1:23" ht="89.25">
      <c r="A298" s="122" t="s">
        <v>397</v>
      </c>
      <c r="B298" s="62" t="s">
        <v>95</v>
      </c>
      <c r="C298" s="63"/>
      <c r="D298" s="63"/>
      <c r="E298" s="70" t="s">
        <v>238</v>
      </c>
      <c r="F298" s="70" t="s">
        <v>114</v>
      </c>
      <c r="G298" s="70" t="s">
        <v>398</v>
      </c>
      <c r="H298" s="63">
        <v>240</v>
      </c>
      <c r="I298" s="101" t="s">
        <v>399</v>
      </c>
      <c r="J298" s="106">
        <v>40527</v>
      </c>
      <c r="K298" s="107">
        <v>41639</v>
      </c>
      <c r="L298" s="238">
        <v>0</v>
      </c>
      <c r="M298" s="238">
        <v>17</v>
      </c>
      <c r="N298" s="238">
        <v>17</v>
      </c>
      <c r="O298" s="246">
        <f t="shared" si="46"/>
        <v>17</v>
      </c>
      <c r="P298" s="238">
        <v>17</v>
      </c>
      <c r="Q298" s="238">
        <v>0</v>
      </c>
      <c r="R298" s="246">
        <f t="shared" si="47"/>
        <v>0</v>
      </c>
      <c r="S298" s="238">
        <v>0</v>
      </c>
      <c r="T298" s="238">
        <v>0</v>
      </c>
      <c r="U298" s="246">
        <f t="shared" si="48"/>
        <v>0</v>
      </c>
      <c r="V298" s="238">
        <v>0</v>
      </c>
      <c r="W298" s="238">
        <v>0</v>
      </c>
    </row>
    <row r="299" spans="1:23" ht="114.75">
      <c r="A299" s="122" t="s">
        <v>400</v>
      </c>
      <c r="B299" s="62" t="s">
        <v>95</v>
      </c>
      <c r="C299" s="63"/>
      <c r="D299" s="63"/>
      <c r="E299" s="70" t="s">
        <v>238</v>
      </c>
      <c r="F299" s="70" t="s">
        <v>114</v>
      </c>
      <c r="G299" s="70" t="s">
        <v>401</v>
      </c>
      <c r="H299" s="63">
        <v>240</v>
      </c>
      <c r="I299" s="101" t="s">
        <v>402</v>
      </c>
      <c r="J299" s="106">
        <v>40449</v>
      </c>
      <c r="K299" s="107">
        <v>42004</v>
      </c>
      <c r="L299" s="238">
        <v>0</v>
      </c>
      <c r="M299" s="238">
        <v>4</v>
      </c>
      <c r="N299" s="238">
        <v>4</v>
      </c>
      <c r="O299" s="246">
        <f t="shared" si="46"/>
        <v>5</v>
      </c>
      <c r="P299" s="238">
        <v>5</v>
      </c>
      <c r="Q299" s="238">
        <v>0</v>
      </c>
      <c r="R299" s="246">
        <f t="shared" si="47"/>
        <v>2.5</v>
      </c>
      <c r="S299" s="238">
        <v>2.5</v>
      </c>
      <c r="T299" s="238">
        <v>0</v>
      </c>
      <c r="U299" s="246">
        <f t="shared" si="48"/>
        <v>0</v>
      </c>
      <c r="V299" s="238">
        <v>0</v>
      </c>
      <c r="W299" s="238">
        <v>0</v>
      </c>
    </row>
    <row r="300" spans="1:23" ht="114.75">
      <c r="A300" s="122" t="s">
        <v>403</v>
      </c>
      <c r="B300" s="62" t="s">
        <v>95</v>
      </c>
      <c r="C300" s="63"/>
      <c r="D300" s="63"/>
      <c r="E300" s="70" t="s">
        <v>238</v>
      </c>
      <c r="F300" s="70" t="s">
        <v>114</v>
      </c>
      <c r="G300" s="70" t="s">
        <v>404</v>
      </c>
      <c r="H300" s="63">
        <v>240</v>
      </c>
      <c r="I300" s="101" t="s">
        <v>405</v>
      </c>
      <c r="J300" s="106">
        <v>41194</v>
      </c>
      <c r="K300" s="107">
        <v>41639</v>
      </c>
      <c r="L300" s="238">
        <v>0</v>
      </c>
      <c r="M300" s="238">
        <v>8.6</v>
      </c>
      <c r="N300" s="238">
        <v>8.6</v>
      </c>
      <c r="O300" s="246">
        <f t="shared" si="46"/>
        <v>4.6</v>
      </c>
      <c r="P300" s="238">
        <v>4.6</v>
      </c>
      <c r="Q300" s="238">
        <v>0</v>
      </c>
      <c r="R300" s="246">
        <f t="shared" si="47"/>
        <v>0</v>
      </c>
      <c r="S300" s="238">
        <v>0</v>
      </c>
      <c r="T300" s="238">
        <v>0</v>
      </c>
      <c r="U300" s="246">
        <f t="shared" si="48"/>
        <v>0</v>
      </c>
      <c r="V300" s="238">
        <v>0</v>
      </c>
      <c r="W300" s="238">
        <v>0</v>
      </c>
    </row>
    <row r="301" spans="1:23" ht="153">
      <c r="A301" s="122" t="s">
        <v>406</v>
      </c>
      <c r="B301" s="62" t="s">
        <v>95</v>
      </c>
      <c r="C301" s="63"/>
      <c r="D301" s="63"/>
      <c r="E301" s="70" t="s">
        <v>238</v>
      </c>
      <c r="F301" s="70" t="s">
        <v>114</v>
      </c>
      <c r="G301" s="70" t="s">
        <v>407</v>
      </c>
      <c r="H301" s="63">
        <v>240</v>
      </c>
      <c r="I301" s="101" t="s">
        <v>408</v>
      </c>
      <c r="J301" s="107">
        <v>39933</v>
      </c>
      <c r="K301" s="107">
        <v>42004</v>
      </c>
      <c r="L301" s="238">
        <v>0</v>
      </c>
      <c r="M301" s="238">
        <v>3</v>
      </c>
      <c r="N301" s="238">
        <v>3</v>
      </c>
      <c r="O301" s="246">
        <f t="shared" si="46"/>
        <v>9</v>
      </c>
      <c r="P301" s="238">
        <v>9</v>
      </c>
      <c r="Q301" s="238">
        <v>0</v>
      </c>
      <c r="R301" s="246">
        <f t="shared" si="47"/>
        <v>9</v>
      </c>
      <c r="S301" s="238">
        <v>9</v>
      </c>
      <c r="T301" s="238">
        <v>0</v>
      </c>
      <c r="U301" s="246">
        <f t="shared" si="48"/>
        <v>0</v>
      </c>
      <c r="V301" s="238">
        <v>0</v>
      </c>
      <c r="W301" s="238">
        <v>0</v>
      </c>
    </row>
    <row r="302" spans="1:23" ht="102">
      <c r="A302" s="122" t="s">
        <v>409</v>
      </c>
      <c r="B302" s="62" t="s">
        <v>95</v>
      </c>
      <c r="C302" s="63"/>
      <c r="D302" s="63"/>
      <c r="E302" s="70" t="s">
        <v>238</v>
      </c>
      <c r="F302" s="70" t="s">
        <v>114</v>
      </c>
      <c r="G302" s="70" t="s">
        <v>151</v>
      </c>
      <c r="H302" s="63">
        <v>240</v>
      </c>
      <c r="I302" s="101" t="s">
        <v>410</v>
      </c>
      <c r="J302" s="106">
        <v>41193</v>
      </c>
      <c r="K302" s="107">
        <v>41639</v>
      </c>
      <c r="L302" s="238">
        <v>0</v>
      </c>
      <c r="M302" s="238">
        <v>0</v>
      </c>
      <c r="N302" s="238">
        <v>0</v>
      </c>
      <c r="O302" s="246">
        <f t="shared" si="46"/>
        <v>15.1</v>
      </c>
      <c r="P302" s="238">
        <v>15.1</v>
      </c>
      <c r="Q302" s="238">
        <v>0</v>
      </c>
      <c r="R302" s="246">
        <f t="shared" si="47"/>
        <v>0</v>
      </c>
      <c r="S302" s="238">
        <v>0</v>
      </c>
      <c r="T302" s="238">
        <v>0</v>
      </c>
      <c r="U302" s="246">
        <f t="shared" si="48"/>
        <v>0</v>
      </c>
      <c r="V302" s="238">
        <v>0</v>
      </c>
      <c r="W302" s="238">
        <v>0</v>
      </c>
    </row>
    <row r="303" spans="1:23" ht="81.75" customHeight="1">
      <c r="A303" s="122" t="s">
        <v>411</v>
      </c>
      <c r="B303" s="62" t="s">
        <v>95</v>
      </c>
      <c r="C303" s="63"/>
      <c r="D303" s="63"/>
      <c r="E303" s="70" t="s">
        <v>238</v>
      </c>
      <c r="F303" s="70" t="s">
        <v>114</v>
      </c>
      <c r="G303" s="70" t="s">
        <v>412</v>
      </c>
      <c r="H303" s="63">
        <v>240</v>
      </c>
      <c r="I303" s="101" t="s">
        <v>413</v>
      </c>
      <c r="J303" s="107">
        <v>41194</v>
      </c>
      <c r="K303" s="107">
        <v>41639</v>
      </c>
      <c r="L303" s="238">
        <v>0</v>
      </c>
      <c r="M303" s="238">
        <v>0</v>
      </c>
      <c r="N303" s="238">
        <v>0</v>
      </c>
      <c r="O303" s="246">
        <f t="shared" si="46"/>
        <v>54.5</v>
      </c>
      <c r="P303" s="238">
        <v>54.5</v>
      </c>
      <c r="Q303" s="238">
        <v>0</v>
      </c>
      <c r="R303" s="246">
        <f t="shared" si="47"/>
        <v>0</v>
      </c>
      <c r="S303" s="238">
        <v>0</v>
      </c>
      <c r="T303" s="238">
        <v>0</v>
      </c>
      <c r="U303" s="246">
        <f t="shared" si="48"/>
        <v>0</v>
      </c>
      <c r="V303" s="238">
        <v>0</v>
      </c>
      <c r="W303" s="238">
        <v>0</v>
      </c>
    </row>
    <row r="304" spans="1:23" ht="15.75">
      <c r="A304" s="456" t="s">
        <v>96</v>
      </c>
      <c r="B304" s="456"/>
      <c r="C304" s="456"/>
      <c r="D304" s="456"/>
      <c r="E304" s="456"/>
      <c r="F304" s="456"/>
      <c r="G304" s="456"/>
      <c r="H304" s="456"/>
      <c r="I304" s="456"/>
      <c r="J304" s="456"/>
      <c r="K304" s="456"/>
      <c r="L304" s="260">
        <v>0</v>
      </c>
      <c r="M304" s="257">
        <f>M305</f>
        <v>60905.59999999999</v>
      </c>
      <c r="N304" s="257">
        <f>N305</f>
        <v>60877.299999999996</v>
      </c>
      <c r="O304" s="257">
        <f t="shared" si="46"/>
        <v>68693.2</v>
      </c>
      <c r="P304" s="257">
        <f>P305</f>
        <v>60615.5</v>
      </c>
      <c r="Q304" s="257">
        <f>Q305</f>
        <v>8077.7</v>
      </c>
      <c r="R304" s="257">
        <f t="shared" si="47"/>
        <v>83289.70000000001</v>
      </c>
      <c r="S304" s="257">
        <f>S305</f>
        <v>83289.70000000001</v>
      </c>
      <c r="T304" s="257">
        <f>T305</f>
        <v>0</v>
      </c>
      <c r="U304" s="257">
        <f t="shared" si="48"/>
        <v>97346.20000000001</v>
      </c>
      <c r="V304" s="257">
        <f>V305</f>
        <v>97346.20000000001</v>
      </c>
      <c r="W304" s="257">
        <f>W305</f>
        <v>0</v>
      </c>
    </row>
    <row r="305" spans="1:23" ht="15.75">
      <c r="A305" s="467" t="s">
        <v>55</v>
      </c>
      <c r="B305" s="468"/>
      <c r="C305" s="468"/>
      <c r="D305" s="468"/>
      <c r="E305" s="468"/>
      <c r="F305" s="468"/>
      <c r="G305" s="468"/>
      <c r="H305" s="468"/>
      <c r="I305" s="468"/>
      <c r="J305" s="468"/>
      <c r="K305" s="469"/>
      <c r="L305" s="238">
        <v>0</v>
      </c>
      <c r="M305" s="246">
        <f>M306+M333+M335</f>
        <v>60905.59999999999</v>
      </c>
      <c r="N305" s="246">
        <f>N306+N333+N335</f>
        <v>60877.299999999996</v>
      </c>
      <c r="O305" s="281">
        <f t="shared" si="46"/>
        <v>68693.2</v>
      </c>
      <c r="P305" s="246">
        <f>P306+P333+P335</f>
        <v>60615.5</v>
      </c>
      <c r="Q305" s="246">
        <f>Q306+Q333+Q335</f>
        <v>8077.7</v>
      </c>
      <c r="R305" s="281">
        <f t="shared" si="47"/>
        <v>83289.70000000001</v>
      </c>
      <c r="S305" s="246">
        <f>S306+S333+S335</f>
        <v>83289.70000000001</v>
      </c>
      <c r="T305" s="246">
        <f>T306+T333+T335</f>
        <v>0</v>
      </c>
      <c r="U305" s="281">
        <f t="shared" si="48"/>
        <v>97346.20000000001</v>
      </c>
      <c r="V305" s="246">
        <f>V306+V333+V335</f>
        <v>97346.20000000001</v>
      </c>
      <c r="W305" s="246">
        <f>W306+W333+W335</f>
        <v>0</v>
      </c>
    </row>
    <row r="306" spans="1:23" ht="110.25">
      <c r="A306" s="135" t="s">
        <v>51</v>
      </c>
      <c r="B306" s="62" t="s">
        <v>232</v>
      </c>
      <c r="C306" s="63"/>
      <c r="D306" s="63"/>
      <c r="E306" s="37"/>
      <c r="F306" s="37"/>
      <c r="G306" s="37"/>
      <c r="H306" s="38"/>
      <c r="I306" s="74"/>
      <c r="J306" s="75"/>
      <c r="K306" s="76"/>
      <c r="L306" s="238">
        <v>0</v>
      </c>
      <c r="M306" s="246">
        <f>SUM(M307:M331)</f>
        <v>57019.899999999994</v>
      </c>
      <c r="N306" s="246">
        <f>SUM(N307:N331)</f>
        <v>57019.899999999994</v>
      </c>
      <c r="O306" s="281">
        <f t="shared" si="46"/>
        <v>65720.6</v>
      </c>
      <c r="P306" s="246">
        <f>SUM(P307:P332)</f>
        <v>58943.6</v>
      </c>
      <c r="Q306" s="246">
        <f>SUM(Q307:Q332)</f>
        <v>6777</v>
      </c>
      <c r="R306" s="246">
        <f t="shared" si="47"/>
        <v>83160.70000000001</v>
      </c>
      <c r="S306" s="246">
        <f>SUM(S307:S332)</f>
        <v>83160.70000000001</v>
      </c>
      <c r="T306" s="246">
        <f>SUM(T307:T332)</f>
        <v>0</v>
      </c>
      <c r="U306" s="246">
        <f t="shared" si="48"/>
        <v>97346.20000000001</v>
      </c>
      <c r="V306" s="246">
        <f>SUM(V307:V332)</f>
        <v>97346.20000000001</v>
      </c>
      <c r="W306" s="246">
        <f>SUM(W307:W332)</f>
        <v>0</v>
      </c>
    </row>
    <row r="307" spans="1:23" ht="216.75">
      <c r="A307" s="135" t="s">
        <v>69</v>
      </c>
      <c r="B307" s="62" t="s">
        <v>143</v>
      </c>
      <c r="C307" s="63" t="s">
        <v>414</v>
      </c>
      <c r="D307" s="63"/>
      <c r="E307" s="39" t="s">
        <v>238</v>
      </c>
      <c r="F307" s="39" t="s">
        <v>109</v>
      </c>
      <c r="G307" s="39" t="s">
        <v>415</v>
      </c>
      <c r="H307" s="38">
        <v>611</v>
      </c>
      <c r="I307" s="100" t="s">
        <v>374</v>
      </c>
      <c r="J307" s="104" t="s">
        <v>375</v>
      </c>
      <c r="K307" s="101" t="s">
        <v>376</v>
      </c>
      <c r="L307" s="238">
        <v>0</v>
      </c>
      <c r="M307" s="238">
        <v>23200.4</v>
      </c>
      <c r="N307" s="238">
        <v>23200.4</v>
      </c>
      <c r="O307" s="281">
        <f t="shared" si="46"/>
        <v>32876.200000000004</v>
      </c>
      <c r="P307" s="238">
        <v>31028.9</v>
      </c>
      <c r="Q307" s="238">
        <v>1847.3</v>
      </c>
      <c r="R307" s="281">
        <f t="shared" si="47"/>
        <v>48415.90000000001</v>
      </c>
      <c r="S307" s="238">
        <f>43526.3+1645.3+814.4+2429.9</f>
        <v>48415.90000000001</v>
      </c>
      <c r="T307" s="247">
        <v>0</v>
      </c>
      <c r="U307" s="281">
        <f t="shared" si="48"/>
        <v>52153.90000000001</v>
      </c>
      <c r="V307" s="238">
        <f>47264.3+1645.3+814.4+2429.9</f>
        <v>52153.90000000001</v>
      </c>
      <c r="W307" s="238">
        <v>0</v>
      </c>
    </row>
    <row r="308" spans="1:23" ht="102">
      <c r="A308" s="73" t="s">
        <v>236</v>
      </c>
      <c r="B308" s="62" t="s">
        <v>143</v>
      </c>
      <c r="C308" s="63" t="s">
        <v>414</v>
      </c>
      <c r="D308" s="63"/>
      <c r="E308" s="39" t="s">
        <v>238</v>
      </c>
      <c r="F308" s="39" t="s">
        <v>109</v>
      </c>
      <c r="G308" s="39" t="s">
        <v>239</v>
      </c>
      <c r="H308" s="38">
        <v>611</v>
      </c>
      <c r="I308" s="101" t="s">
        <v>416</v>
      </c>
      <c r="J308" s="107">
        <v>40925</v>
      </c>
      <c r="K308" s="293" t="s">
        <v>417</v>
      </c>
      <c r="L308" s="238">
        <v>0</v>
      </c>
      <c r="M308" s="238">
        <v>1723.1</v>
      </c>
      <c r="N308" s="238">
        <v>1723.1</v>
      </c>
      <c r="O308" s="281">
        <f t="shared" si="46"/>
        <v>0</v>
      </c>
      <c r="P308" s="238">
        <v>0</v>
      </c>
      <c r="Q308" s="238">
        <v>0</v>
      </c>
      <c r="R308" s="281">
        <f t="shared" si="47"/>
        <v>0</v>
      </c>
      <c r="S308" s="238">
        <v>0</v>
      </c>
      <c r="T308" s="238">
        <v>0</v>
      </c>
      <c r="U308" s="281">
        <f t="shared" si="48"/>
        <v>0</v>
      </c>
      <c r="V308" s="238">
        <v>0</v>
      </c>
      <c r="W308" s="238">
        <v>0</v>
      </c>
    </row>
    <row r="309" spans="1:23" ht="94.5">
      <c r="A309" s="73" t="s">
        <v>241</v>
      </c>
      <c r="B309" s="62" t="s">
        <v>143</v>
      </c>
      <c r="C309" s="63" t="s">
        <v>414</v>
      </c>
      <c r="D309" s="63"/>
      <c r="E309" s="39" t="s">
        <v>238</v>
      </c>
      <c r="F309" s="39" t="s">
        <v>109</v>
      </c>
      <c r="G309" s="39" t="s">
        <v>418</v>
      </c>
      <c r="H309" s="38">
        <v>611</v>
      </c>
      <c r="I309" s="101" t="s">
        <v>419</v>
      </c>
      <c r="J309" s="107">
        <v>41261</v>
      </c>
      <c r="K309" s="293" t="s">
        <v>417</v>
      </c>
      <c r="L309" s="238">
        <v>0</v>
      </c>
      <c r="M309" s="238">
        <v>0</v>
      </c>
      <c r="N309" s="238">
        <v>0</v>
      </c>
      <c r="O309" s="281">
        <f t="shared" si="46"/>
        <v>3831.9</v>
      </c>
      <c r="P309" s="238">
        <v>0</v>
      </c>
      <c r="Q309" s="238">
        <v>3831.9</v>
      </c>
      <c r="R309" s="281">
        <f t="shared" si="47"/>
        <v>0</v>
      </c>
      <c r="S309" s="238">
        <v>0</v>
      </c>
      <c r="T309" s="238">
        <v>0</v>
      </c>
      <c r="U309" s="281">
        <f t="shared" si="48"/>
        <v>0</v>
      </c>
      <c r="V309" s="238">
        <v>0</v>
      </c>
      <c r="W309" s="238">
        <v>0</v>
      </c>
    </row>
    <row r="310" spans="1:23" ht="127.5">
      <c r="A310" s="73" t="s">
        <v>243</v>
      </c>
      <c r="B310" s="62" t="s">
        <v>143</v>
      </c>
      <c r="C310" s="63" t="s">
        <v>414</v>
      </c>
      <c r="D310" s="63"/>
      <c r="E310" s="39" t="s">
        <v>238</v>
      </c>
      <c r="F310" s="39" t="s">
        <v>109</v>
      </c>
      <c r="G310" s="39" t="s">
        <v>247</v>
      </c>
      <c r="H310" s="38">
        <v>611</v>
      </c>
      <c r="I310" s="101" t="s">
        <v>248</v>
      </c>
      <c r="J310" s="107">
        <v>40979</v>
      </c>
      <c r="K310" s="293" t="s">
        <v>121</v>
      </c>
      <c r="L310" s="238">
        <v>0</v>
      </c>
      <c r="M310" s="238">
        <v>9892.7</v>
      </c>
      <c r="N310" s="238">
        <v>9892.7</v>
      </c>
      <c r="O310" s="281">
        <f t="shared" si="46"/>
        <v>6720.8</v>
      </c>
      <c r="P310" s="238">
        <v>6720.8</v>
      </c>
      <c r="Q310" s="238">
        <v>0</v>
      </c>
      <c r="R310" s="281">
        <f t="shared" si="47"/>
        <v>0</v>
      </c>
      <c r="S310" s="238">
        <v>0</v>
      </c>
      <c r="T310" s="238">
        <v>0</v>
      </c>
      <c r="U310" s="281">
        <f t="shared" si="48"/>
        <v>0</v>
      </c>
      <c r="V310" s="238">
        <v>0</v>
      </c>
      <c r="W310" s="238">
        <v>0</v>
      </c>
    </row>
    <row r="311" spans="1:23" ht="127.5">
      <c r="A311" s="73" t="s">
        <v>246</v>
      </c>
      <c r="B311" s="62" t="s">
        <v>143</v>
      </c>
      <c r="C311" s="63" t="s">
        <v>414</v>
      </c>
      <c r="D311" s="63"/>
      <c r="E311" s="39" t="s">
        <v>238</v>
      </c>
      <c r="F311" s="39" t="s">
        <v>109</v>
      </c>
      <c r="G311" s="39" t="s">
        <v>134</v>
      </c>
      <c r="H311" s="38">
        <v>611</v>
      </c>
      <c r="I311" s="101" t="s">
        <v>250</v>
      </c>
      <c r="J311" s="107">
        <v>40979</v>
      </c>
      <c r="K311" s="293" t="s">
        <v>121</v>
      </c>
      <c r="L311" s="238">
        <v>0</v>
      </c>
      <c r="M311" s="238">
        <v>842.7</v>
      </c>
      <c r="N311" s="238">
        <v>842.7</v>
      </c>
      <c r="O311" s="281">
        <f t="shared" si="46"/>
        <v>0</v>
      </c>
      <c r="P311" s="238">
        <v>0</v>
      </c>
      <c r="Q311" s="238">
        <v>0</v>
      </c>
      <c r="R311" s="281">
        <f t="shared" si="47"/>
        <v>0</v>
      </c>
      <c r="S311" s="238">
        <v>0</v>
      </c>
      <c r="T311" s="238">
        <v>0</v>
      </c>
      <c r="U311" s="281">
        <f t="shared" si="48"/>
        <v>0</v>
      </c>
      <c r="V311" s="238">
        <v>0</v>
      </c>
      <c r="W311" s="238">
        <v>0</v>
      </c>
    </row>
    <row r="312" spans="1:23" ht="102">
      <c r="A312" s="73" t="s">
        <v>249</v>
      </c>
      <c r="B312" s="62" t="s">
        <v>143</v>
      </c>
      <c r="C312" s="38" t="s">
        <v>414</v>
      </c>
      <c r="D312" s="63"/>
      <c r="E312" s="39" t="s">
        <v>238</v>
      </c>
      <c r="F312" s="39" t="s">
        <v>109</v>
      </c>
      <c r="G312" s="39" t="s">
        <v>172</v>
      </c>
      <c r="H312" s="38">
        <v>611</v>
      </c>
      <c r="I312" s="215" t="s">
        <v>252</v>
      </c>
      <c r="J312" s="294">
        <v>41417</v>
      </c>
      <c r="K312" s="294" t="s">
        <v>121</v>
      </c>
      <c r="L312" s="238">
        <v>0</v>
      </c>
      <c r="M312" s="238">
        <v>0</v>
      </c>
      <c r="N312" s="238">
        <v>0</v>
      </c>
      <c r="O312" s="281">
        <f t="shared" si="46"/>
        <v>203.6</v>
      </c>
      <c r="P312" s="238">
        <v>0</v>
      </c>
      <c r="Q312" s="238">
        <v>203.6</v>
      </c>
      <c r="R312" s="281">
        <f t="shared" si="47"/>
        <v>0</v>
      </c>
      <c r="S312" s="238">
        <v>0</v>
      </c>
      <c r="T312" s="238">
        <v>0</v>
      </c>
      <c r="U312" s="281">
        <f t="shared" si="48"/>
        <v>0</v>
      </c>
      <c r="V312" s="238">
        <v>0</v>
      </c>
      <c r="W312" s="238">
        <v>0</v>
      </c>
    </row>
    <row r="313" spans="1:23" ht="102">
      <c r="A313" s="73" t="s">
        <v>251</v>
      </c>
      <c r="B313" s="62" t="s">
        <v>143</v>
      </c>
      <c r="C313" s="38" t="s">
        <v>414</v>
      </c>
      <c r="D313" s="63"/>
      <c r="E313" s="39" t="s">
        <v>238</v>
      </c>
      <c r="F313" s="39" t="s">
        <v>109</v>
      </c>
      <c r="G313" s="39" t="s">
        <v>339</v>
      </c>
      <c r="H313" s="38">
        <v>611</v>
      </c>
      <c r="I313" s="101" t="s">
        <v>420</v>
      </c>
      <c r="J313" s="298">
        <v>41194</v>
      </c>
      <c r="K313" s="104">
        <v>41639</v>
      </c>
      <c r="L313" s="238">
        <v>0</v>
      </c>
      <c r="M313" s="238">
        <v>0</v>
      </c>
      <c r="N313" s="238">
        <v>0</v>
      </c>
      <c r="O313" s="281">
        <f t="shared" si="46"/>
        <v>8</v>
      </c>
      <c r="P313" s="238">
        <v>0</v>
      </c>
      <c r="Q313" s="238">
        <v>8</v>
      </c>
      <c r="R313" s="281">
        <f t="shared" si="47"/>
        <v>0</v>
      </c>
      <c r="S313" s="238">
        <v>0</v>
      </c>
      <c r="T313" s="238">
        <v>0</v>
      </c>
      <c r="U313" s="281">
        <f t="shared" si="48"/>
        <v>0</v>
      </c>
      <c r="V313" s="238">
        <v>0</v>
      </c>
      <c r="W313" s="238">
        <v>0</v>
      </c>
    </row>
    <row r="314" spans="1:23" ht="165.75">
      <c r="A314" s="135" t="s">
        <v>253</v>
      </c>
      <c r="B314" s="62" t="s">
        <v>143</v>
      </c>
      <c r="C314" s="38" t="s">
        <v>421</v>
      </c>
      <c r="D314" s="10"/>
      <c r="E314" s="39" t="s">
        <v>238</v>
      </c>
      <c r="F314" s="39" t="s">
        <v>128</v>
      </c>
      <c r="G314" s="39" t="s">
        <v>239</v>
      </c>
      <c r="H314" s="38">
        <v>611</v>
      </c>
      <c r="I314" s="101" t="s">
        <v>422</v>
      </c>
      <c r="J314" s="107">
        <v>39875</v>
      </c>
      <c r="K314" s="293" t="s">
        <v>121</v>
      </c>
      <c r="L314" s="238">
        <v>0</v>
      </c>
      <c r="M314" s="238">
        <v>63.5</v>
      </c>
      <c r="N314" s="238">
        <v>63.5</v>
      </c>
      <c r="O314" s="281">
        <f t="shared" si="46"/>
        <v>0</v>
      </c>
      <c r="P314" s="238">
        <v>0</v>
      </c>
      <c r="Q314" s="238">
        <v>0</v>
      </c>
      <c r="R314" s="281">
        <f t="shared" si="47"/>
        <v>0</v>
      </c>
      <c r="S314" s="238">
        <v>0</v>
      </c>
      <c r="T314" s="238">
        <v>0</v>
      </c>
      <c r="U314" s="281">
        <f t="shared" si="48"/>
        <v>0</v>
      </c>
      <c r="V314" s="238">
        <v>0</v>
      </c>
      <c r="W314" s="238">
        <v>0</v>
      </c>
    </row>
    <row r="315" spans="1:23" ht="94.5">
      <c r="A315" s="135" t="s">
        <v>256</v>
      </c>
      <c r="B315" s="62" t="s">
        <v>143</v>
      </c>
      <c r="C315" s="63" t="s">
        <v>423</v>
      </c>
      <c r="D315" s="63"/>
      <c r="E315" s="39" t="s">
        <v>238</v>
      </c>
      <c r="F315" s="39" t="s">
        <v>128</v>
      </c>
      <c r="G315" s="39" t="s">
        <v>424</v>
      </c>
      <c r="H315" s="38">
        <v>611</v>
      </c>
      <c r="I315" s="484" t="s">
        <v>374</v>
      </c>
      <c r="J315" s="490" t="s">
        <v>375</v>
      </c>
      <c r="K315" s="442" t="s">
        <v>376</v>
      </c>
      <c r="L315" s="238">
        <v>0</v>
      </c>
      <c r="M315" s="238">
        <v>7340.3</v>
      </c>
      <c r="N315" s="238">
        <v>7340.3</v>
      </c>
      <c r="O315" s="281">
        <f t="shared" si="46"/>
        <v>7122.7</v>
      </c>
      <c r="P315" s="238">
        <v>7009.7</v>
      </c>
      <c r="Q315" s="238">
        <v>113</v>
      </c>
      <c r="R315" s="281">
        <f t="shared" si="47"/>
        <v>17728</v>
      </c>
      <c r="S315" s="238">
        <v>17728</v>
      </c>
      <c r="T315" s="247">
        <v>0</v>
      </c>
      <c r="U315" s="281">
        <f t="shared" si="48"/>
        <v>28057.1</v>
      </c>
      <c r="V315" s="238">
        <v>28057.1</v>
      </c>
      <c r="W315" s="238">
        <v>0</v>
      </c>
    </row>
    <row r="316" spans="1:23" ht="94.5">
      <c r="A316" s="135" t="s">
        <v>257</v>
      </c>
      <c r="B316" s="62" t="s">
        <v>143</v>
      </c>
      <c r="C316" s="63" t="s">
        <v>421</v>
      </c>
      <c r="D316" s="63"/>
      <c r="E316" s="39" t="s">
        <v>238</v>
      </c>
      <c r="F316" s="39" t="s">
        <v>128</v>
      </c>
      <c r="G316" s="39" t="s">
        <v>242</v>
      </c>
      <c r="H316" s="38">
        <v>611</v>
      </c>
      <c r="I316" s="485"/>
      <c r="J316" s="491"/>
      <c r="K316" s="443"/>
      <c r="L316" s="238">
        <v>0</v>
      </c>
      <c r="M316" s="238">
        <v>1023</v>
      </c>
      <c r="N316" s="238">
        <v>1023</v>
      </c>
      <c r="O316" s="281">
        <f t="shared" si="46"/>
        <v>1554.2</v>
      </c>
      <c r="P316" s="238">
        <v>1554.2</v>
      </c>
      <c r="Q316" s="238">
        <v>0</v>
      </c>
      <c r="R316" s="281">
        <f t="shared" si="47"/>
        <v>2866.2999999999997</v>
      </c>
      <c r="S316" s="238">
        <f>2608.7+220+37.6</f>
        <v>2866.2999999999997</v>
      </c>
      <c r="T316" s="247">
        <v>0</v>
      </c>
      <c r="U316" s="281">
        <f t="shared" si="48"/>
        <v>3197</v>
      </c>
      <c r="V316" s="238">
        <f>2939.4+220+37.6</f>
        <v>3197</v>
      </c>
      <c r="W316" s="238">
        <v>0</v>
      </c>
    </row>
    <row r="317" spans="1:23" ht="191.25">
      <c r="A317" s="135" t="s">
        <v>258</v>
      </c>
      <c r="B317" s="62" t="s">
        <v>143</v>
      </c>
      <c r="C317" s="63" t="s">
        <v>421</v>
      </c>
      <c r="D317" s="63"/>
      <c r="E317" s="39" t="s">
        <v>238</v>
      </c>
      <c r="F317" s="39" t="s">
        <v>128</v>
      </c>
      <c r="G317" s="39" t="s">
        <v>244</v>
      </c>
      <c r="H317" s="38">
        <v>611</v>
      </c>
      <c r="I317" s="101" t="s">
        <v>425</v>
      </c>
      <c r="J317" s="107">
        <v>41375</v>
      </c>
      <c r="K317" s="293" t="s">
        <v>121</v>
      </c>
      <c r="L317" s="238">
        <v>0</v>
      </c>
      <c r="M317" s="238">
        <v>0</v>
      </c>
      <c r="N317" s="238">
        <v>0</v>
      </c>
      <c r="O317" s="281">
        <f t="shared" si="46"/>
        <v>330</v>
      </c>
      <c r="P317" s="238">
        <v>0</v>
      </c>
      <c r="Q317" s="238">
        <v>330</v>
      </c>
      <c r="R317" s="281">
        <v>0</v>
      </c>
      <c r="S317" s="238">
        <v>0</v>
      </c>
      <c r="T317" s="247">
        <v>0</v>
      </c>
      <c r="U317" s="281">
        <f t="shared" si="48"/>
        <v>0</v>
      </c>
      <c r="V317" s="238">
        <v>0</v>
      </c>
      <c r="W317" s="238">
        <v>0</v>
      </c>
    </row>
    <row r="318" spans="1:23" ht="127.5">
      <c r="A318" s="73" t="s">
        <v>259</v>
      </c>
      <c r="B318" s="62" t="s">
        <v>143</v>
      </c>
      <c r="C318" s="63" t="s">
        <v>421</v>
      </c>
      <c r="D318" s="63"/>
      <c r="E318" s="39" t="s">
        <v>238</v>
      </c>
      <c r="F318" s="39" t="s">
        <v>128</v>
      </c>
      <c r="G318" s="39" t="s">
        <v>247</v>
      </c>
      <c r="H318" s="38">
        <v>611</v>
      </c>
      <c r="I318" s="101" t="s">
        <v>248</v>
      </c>
      <c r="J318" s="107">
        <v>40979</v>
      </c>
      <c r="K318" s="293" t="s">
        <v>121</v>
      </c>
      <c r="L318" s="238">
        <v>0</v>
      </c>
      <c r="M318" s="238">
        <v>788.3</v>
      </c>
      <c r="N318" s="238">
        <v>788.3</v>
      </c>
      <c r="O318" s="281">
        <f t="shared" si="46"/>
        <v>520.8</v>
      </c>
      <c r="P318" s="238">
        <v>520.8</v>
      </c>
      <c r="Q318" s="238">
        <v>0</v>
      </c>
      <c r="R318" s="281">
        <f aca="true" t="shared" si="49" ref="R318:R332">S318+T318</f>
        <v>0</v>
      </c>
      <c r="S318" s="238">
        <v>0</v>
      </c>
      <c r="T318" s="238">
        <v>0</v>
      </c>
      <c r="U318" s="281">
        <f t="shared" si="48"/>
        <v>0</v>
      </c>
      <c r="V318" s="238">
        <v>0</v>
      </c>
      <c r="W318" s="238">
        <v>0</v>
      </c>
    </row>
    <row r="319" spans="1:23" ht="127.5">
      <c r="A319" s="73" t="s">
        <v>260</v>
      </c>
      <c r="B319" s="62" t="s">
        <v>143</v>
      </c>
      <c r="C319" s="63" t="s">
        <v>421</v>
      </c>
      <c r="D319" s="63"/>
      <c r="E319" s="39" t="s">
        <v>238</v>
      </c>
      <c r="F319" s="39" t="s">
        <v>128</v>
      </c>
      <c r="G319" s="39" t="s">
        <v>134</v>
      </c>
      <c r="H319" s="38">
        <v>611</v>
      </c>
      <c r="I319" s="101" t="s">
        <v>250</v>
      </c>
      <c r="J319" s="107">
        <v>40979</v>
      </c>
      <c r="K319" s="293" t="s">
        <v>121</v>
      </c>
      <c r="L319" s="238">
        <v>0</v>
      </c>
      <c r="M319" s="238">
        <v>71.2</v>
      </c>
      <c r="N319" s="238">
        <v>71.2</v>
      </c>
      <c r="O319" s="281">
        <f t="shared" si="46"/>
        <v>0</v>
      </c>
      <c r="P319" s="238">
        <v>0</v>
      </c>
      <c r="Q319" s="238">
        <v>0</v>
      </c>
      <c r="R319" s="281">
        <f t="shared" si="49"/>
        <v>0</v>
      </c>
      <c r="S319" s="238">
        <v>0</v>
      </c>
      <c r="T319" s="238">
        <v>0</v>
      </c>
      <c r="U319" s="281">
        <f t="shared" si="48"/>
        <v>0</v>
      </c>
      <c r="V319" s="238">
        <v>0</v>
      </c>
      <c r="W319" s="238">
        <v>0</v>
      </c>
    </row>
    <row r="320" spans="1:23" ht="102">
      <c r="A320" s="73" t="s">
        <v>261</v>
      </c>
      <c r="B320" s="62" t="s">
        <v>143</v>
      </c>
      <c r="C320" s="63" t="s">
        <v>421</v>
      </c>
      <c r="D320" s="63"/>
      <c r="E320" s="39" t="s">
        <v>238</v>
      </c>
      <c r="F320" s="39" t="s">
        <v>128</v>
      </c>
      <c r="G320" s="39" t="s">
        <v>172</v>
      </c>
      <c r="H320" s="38">
        <v>611</v>
      </c>
      <c r="I320" s="215" t="s">
        <v>252</v>
      </c>
      <c r="J320" s="294">
        <v>41417</v>
      </c>
      <c r="K320" s="294" t="s">
        <v>121</v>
      </c>
      <c r="L320" s="238">
        <v>0</v>
      </c>
      <c r="M320" s="238">
        <v>0</v>
      </c>
      <c r="N320" s="238">
        <v>0</v>
      </c>
      <c r="O320" s="281">
        <f t="shared" si="46"/>
        <v>9.4</v>
      </c>
      <c r="P320" s="238">
        <v>0</v>
      </c>
      <c r="Q320" s="238">
        <v>9.4</v>
      </c>
      <c r="R320" s="281">
        <f t="shared" si="49"/>
        <v>0</v>
      </c>
      <c r="S320" s="238">
        <v>0</v>
      </c>
      <c r="T320" s="247">
        <v>0</v>
      </c>
      <c r="U320" s="281">
        <f t="shared" si="48"/>
        <v>0</v>
      </c>
      <c r="V320" s="238">
        <v>0</v>
      </c>
      <c r="W320" s="238">
        <v>0</v>
      </c>
    </row>
    <row r="321" spans="1:23" ht="106.5" customHeight="1">
      <c r="A321" s="135" t="s">
        <v>264</v>
      </c>
      <c r="B321" s="62" t="s">
        <v>143</v>
      </c>
      <c r="C321" s="63" t="s">
        <v>423</v>
      </c>
      <c r="D321" s="63"/>
      <c r="E321" s="39" t="s">
        <v>238</v>
      </c>
      <c r="F321" s="39" t="s">
        <v>128</v>
      </c>
      <c r="G321" s="39" t="s">
        <v>339</v>
      </c>
      <c r="H321" s="38">
        <v>611</v>
      </c>
      <c r="I321" s="101" t="s">
        <v>420</v>
      </c>
      <c r="J321" s="106">
        <v>41194</v>
      </c>
      <c r="K321" s="107">
        <v>41639</v>
      </c>
      <c r="L321" s="238">
        <v>0</v>
      </c>
      <c r="M321" s="238">
        <v>0</v>
      </c>
      <c r="N321" s="238">
        <v>0</v>
      </c>
      <c r="O321" s="281">
        <f t="shared" si="46"/>
        <v>45</v>
      </c>
      <c r="P321" s="238">
        <v>0</v>
      </c>
      <c r="Q321" s="238">
        <v>45</v>
      </c>
      <c r="R321" s="281">
        <f t="shared" si="49"/>
        <v>0</v>
      </c>
      <c r="S321" s="238">
        <v>0</v>
      </c>
      <c r="T321" s="247">
        <v>0</v>
      </c>
      <c r="U321" s="281">
        <f t="shared" si="48"/>
        <v>0</v>
      </c>
      <c r="V321" s="238">
        <v>0</v>
      </c>
      <c r="W321" s="238">
        <v>0</v>
      </c>
    </row>
    <row r="322" spans="1:23" ht="94.5">
      <c r="A322" s="223" t="s">
        <v>266</v>
      </c>
      <c r="B322" s="62" t="s">
        <v>143</v>
      </c>
      <c r="C322" s="38" t="s">
        <v>426</v>
      </c>
      <c r="D322" s="63"/>
      <c r="E322" s="39" t="s">
        <v>238</v>
      </c>
      <c r="F322" s="39" t="s">
        <v>238</v>
      </c>
      <c r="G322" s="39" t="s">
        <v>427</v>
      </c>
      <c r="H322" s="38">
        <v>611</v>
      </c>
      <c r="I322" s="442" t="s">
        <v>428</v>
      </c>
      <c r="J322" s="444">
        <v>40590</v>
      </c>
      <c r="K322" s="446" t="s">
        <v>121</v>
      </c>
      <c r="L322" s="238">
        <v>0</v>
      </c>
      <c r="M322" s="238">
        <v>120.1</v>
      </c>
      <c r="N322" s="238">
        <v>120.1</v>
      </c>
      <c r="O322" s="281">
        <f t="shared" si="46"/>
        <v>120.1</v>
      </c>
      <c r="P322" s="238">
        <v>120.1</v>
      </c>
      <c r="Q322" s="238">
        <v>0</v>
      </c>
      <c r="R322" s="281">
        <f t="shared" si="49"/>
        <v>125.4</v>
      </c>
      <c r="S322" s="238">
        <v>125.4</v>
      </c>
      <c r="T322" s="247">
        <v>0</v>
      </c>
      <c r="U322" s="281">
        <f t="shared" si="48"/>
        <v>0</v>
      </c>
      <c r="V322" s="238">
        <v>0</v>
      </c>
      <c r="W322" s="238">
        <v>0</v>
      </c>
    </row>
    <row r="323" spans="1:23" ht="94.5">
      <c r="A323" s="223" t="s">
        <v>267</v>
      </c>
      <c r="B323" s="62" t="s">
        <v>143</v>
      </c>
      <c r="C323" s="38" t="s">
        <v>426</v>
      </c>
      <c r="D323" s="38"/>
      <c r="E323" s="39" t="s">
        <v>238</v>
      </c>
      <c r="F323" s="39" t="s">
        <v>238</v>
      </c>
      <c r="G323" s="37">
        <v>4320201</v>
      </c>
      <c r="H323" s="38">
        <v>611</v>
      </c>
      <c r="I323" s="462"/>
      <c r="J323" s="488"/>
      <c r="K323" s="489"/>
      <c r="L323" s="238">
        <v>0</v>
      </c>
      <c r="M323" s="238">
        <v>240.3</v>
      </c>
      <c r="N323" s="238">
        <v>240.3</v>
      </c>
      <c r="O323" s="281">
        <f t="shared" si="46"/>
        <v>0</v>
      </c>
      <c r="P323" s="238">
        <v>0</v>
      </c>
      <c r="Q323" s="238">
        <v>0</v>
      </c>
      <c r="R323" s="281">
        <f t="shared" si="49"/>
        <v>0</v>
      </c>
      <c r="S323" s="238">
        <v>0</v>
      </c>
      <c r="T323" s="238">
        <v>0</v>
      </c>
      <c r="U323" s="281">
        <f t="shared" si="48"/>
        <v>0</v>
      </c>
      <c r="V323" s="238">
        <v>0</v>
      </c>
      <c r="W323" s="238">
        <v>0</v>
      </c>
    </row>
    <row r="324" spans="1:23" ht="94.5">
      <c r="A324" s="135" t="s">
        <v>268</v>
      </c>
      <c r="B324" s="62" t="s">
        <v>143</v>
      </c>
      <c r="C324" s="38" t="s">
        <v>426</v>
      </c>
      <c r="D324" s="38"/>
      <c r="E324" s="39" t="s">
        <v>238</v>
      </c>
      <c r="F324" s="39" t="s">
        <v>238</v>
      </c>
      <c r="G324" s="37">
        <v>5226602</v>
      </c>
      <c r="H324" s="38">
        <v>611</v>
      </c>
      <c r="I324" s="443"/>
      <c r="J324" s="445"/>
      <c r="K324" s="447"/>
      <c r="L324" s="238">
        <v>0</v>
      </c>
      <c r="M324" s="238">
        <v>0</v>
      </c>
      <c r="N324" s="238">
        <v>0</v>
      </c>
      <c r="O324" s="281">
        <f t="shared" si="46"/>
        <v>235.7</v>
      </c>
      <c r="P324" s="238">
        <v>235.7</v>
      </c>
      <c r="Q324" s="238">
        <v>0</v>
      </c>
      <c r="R324" s="281">
        <f t="shared" si="49"/>
        <v>250.8</v>
      </c>
      <c r="S324" s="238">
        <v>250.8</v>
      </c>
      <c r="T324" s="238">
        <v>0</v>
      </c>
      <c r="U324" s="281">
        <f t="shared" si="48"/>
        <v>0</v>
      </c>
      <c r="V324" s="238">
        <v>0</v>
      </c>
      <c r="W324" s="238">
        <v>0</v>
      </c>
    </row>
    <row r="325" spans="1:23" ht="102">
      <c r="A325" s="135" t="s">
        <v>269</v>
      </c>
      <c r="B325" s="62" t="s">
        <v>143</v>
      </c>
      <c r="C325" s="38" t="s">
        <v>429</v>
      </c>
      <c r="D325" s="63"/>
      <c r="E325" s="39" t="s">
        <v>238</v>
      </c>
      <c r="F325" s="39" t="s">
        <v>114</v>
      </c>
      <c r="G325" s="39" t="s">
        <v>311</v>
      </c>
      <c r="H325" s="38">
        <v>611</v>
      </c>
      <c r="I325" s="101" t="s">
        <v>430</v>
      </c>
      <c r="J325" s="106">
        <v>40833</v>
      </c>
      <c r="K325" s="107" t="s">
        <v>121</v>
      </c>
      <c r="L325" s="238">
        <v>0</v>
      </c>
      <c r="M325" s="238">
        <v>2409.5</v>
      </c>
      <c r="N325" s="238">
        <v>2409.5</v>
      </c>
      <c r="O325" s="281">
        <f t="shared" si="46"/>
        <v>3592.2</v>
      </c>
      <c r="P325" s="238">
        <v>3525.6</v>
      </c>
      <c r="Q325" s="238">
        <v>66.6</v>
      </c>
      <c r="R325" s="281">
        <f t="shared" si="49"/>
        <v>5729.5</v>
      </c>
      <c r="S325" s="238">
        <f>4869.9+600+259.6</f>
        <v>5729.5</v>
      </c>
      <c r="T325" s="247">
        <v>0</v>
      </c>
      <c r="U325" s="281">
        <f t="shared" si="48"/>
        <v>8193.6</v>
      </c>
      <c r="V325" s="238">
        <f>7334+600+259.6</f>
        <v>8193.6</v>
      </c>
      <c r="W325" s="238">
        <v>0</v>
      </c>
    </row>
    <row r="326" spans="1:23" ht="127.5">
      <c r="A326" s="135" t="s">
        <v>273</v>
      </c>
      <c r="B326" s="62" t="s">
        <v>143</v>
      </c>
      <c r="C326" s="38" t="s">
        <v>429</v>
      </c>
      <c r="D326" s="63"/>
      <c r="E326" s="39" t="s">
        <v>238</v>
      </c>
      <c r="F326" s="39" t="s">
        <v>114</v>
      </c>
      <c r="G326" s="39" t="s">
        <v>247</v>
      </c>
      <c r="H326" s="38">
        <v>611</v>
      </c>
      <c r="I326" s="101" t="s">
        <v>248</v>
      </c>
      <c r="J326" s="107">
        <v>40979</v>
      </c>
      <c r="K326" s="293" t="s">
        <v>121</v>
      </c>
      <c r="L326" s="238">
        <v>0</v>
      </c>
      <c r="M326" s="238">
        <v>2164.7</v>
      </c>
      <c r="N326" s="238">
        <v>2164.7</v>
      </c>
      <c r="O326" s="281">
        <f t="shared" si="46"/>
        <v>1266</v>
      </c>
      <c r="P326" s="238">
        <v>1266</v>
      </c>
      <c r="Q326" s="238">
        <v>0</v>
      </c>
      <c r="R326" s="281">
        <f t="shared" si="49"/>
        <v>0</v>
      </c>
      <c r="S326" s="238">
        <v>0</v>
      </c>
      <c r="T326" s="247">
        <v>0</v>
      </c>
      <c r="U326" s="281">
        <f t="shared" si="48"/>
        <v>0</v>
      </c>
      <c r="V326" s="238">
        <v>0</v>
      </c>
      <c r="W326" s="238">
        <v>0</v>
      </c>
    </row>
    <row r="327" spans="1:23" ht="127.5">
      <c r="A327" s="135" t="s">
        <v>276</v>
      </c>
      <c r="B327" s="37" t="s">
        <v>143</v>
      </c>
      <c r="C327" s="38" t="s">
        <v>429</v>
      </c>
      <c r="D327" s="63"/>
      <c r="E327" s="39" t="s">
        <v>238</v>
      </c>
      <c r="F327" s="39" t="s">
        <v>114</v>
      </c>
      <c r="G327" s="39" t="s">
        <v>134</v>
      </c>
      <c r="H327" s="38">
        <v>611</v>
      </c>
      <c r="I327" s="101" t="s">
        <v>250</v>
      </c>
      <c r="J327" s="107">
        <v>40979</v>
      </c>
      <c r="K327" s="293" t="s">
        <v>121</v>
      </c>
      <c r="L327" s="238">
        <v>0</v>
      </c>
      <c r="M327" s="238">
        <v>264.5</v>
      </c>
      <c r="N327" s="238">
        <v>264.5</v>
      </c>
      <c r="O327" s="281">
        <f t="shared" si="46"/>
        <v>0</v>
      </c>
      <c r="P327" s="238">
        <v>0</v>
      </c>
      <c r="Q327" s="238">
        <v>0</v>
      </c>
      <c r="R327" s="281">
        <f t="shared" si="49"/>
        <v>0</v>
      </c>
      <c r="S327" s="238">
        <v>0</v>
      </c>
      <c r="T327" s="247">
        <v>0</v>
      </c>
      <c r="U327" s="281">
        <f t="shared" si="48"/>
        <v>0</v>
      </c>
      <c r="V327" s="238">
        <v>0</v>
      </c>
      <c r="W327" s="238">
        <v>0</v>
      </c>
    </row>
    <row r="328" spans="1:23" ht="102">
      <c r="A328" s="135" t="s">
        <v>278</v>
      </c>
      <c r="B328" s="62" t="s">
        <v>143</v>
      </c>
      <c r="C328" s="38" t="s">
        <v>429</v>
      </c>
      <c r="D328" s="63"/>
      <c r="E328" s="39" t="s">
        <v>238</v>
      </c>
      <c r="F328" s="39" t="s">
        <v>114</v>
      </c>
      <c r="G328" s="39" t="s">
        <v>172</v>
      </c>
      <c r="H328" s="38">
        <v>611</v>
      </c>
      <c r="I328" s="215" t="s">
        <v>252</v>
      </c>
      <c r="J328" s="294">
        <v>41417</v>
      </c>
      <c r="K328" s="294" t="s">
        <v>121</v>
      </c>
      <c r="L328" s="238">
        <v>0</v>
      </c>
      <c r="M328" s="238">
        <v>0</v>
      </c>
      <c r="N328" s="238">
        <v>0</v>
      </c>
      <c r="O328" s="281">
        <f t="shared" si="46"/>
        <v>64.9</v>
      </c>
      <c r="P328" s="238">
        <v>0</v>
      </c>
      <c r="Q328" s="238">
        <v>64.9</v>
      </c>
      <c r="R328" s="281">
        <f t="shared" si="49"/>
        <v>0</v>
      </c>
      <c r="S328" s="238">
        <v>0</v>
      </c>
      <c r="T328" s="247">
        <v>0</v>
      </c>
      <c r="U328" s="281">
        <f t="shared" si="48"/>
        <v>0</v>
      </c>
      <c r="V328" s="238">
        <v>0</v>
      </c>
      <c r="W328" s="238">
        <v>0</v>
      </c>
    </row>
    <row r="329" spans="1:23" ht="102">
      <c r="A329" s="135" t="s">
        <v>282</v>
      </c>
      <c r="B329" s="62" t="s">
        <v>143</v>
      </c>
      <c r="C329" s="38" t="s">
        <v>431</v>
      </c>
      <c r="D329" s="63"/>
      <c r="E329" s="39" t="s">
        <v>238</v>
      </c>
      <c r="F329" s="39" t="s">
        <v>114</v>
      </c>
      <c r="G329" s="39" t="s">
        <v>311</v>
      </c>
      <c r="H329" s="38">
        <v>611</v>
      </c>
      <c r="I329" s="101" t="s">
        <v>432</v>
      </c>
      <c r="J329" s="106">
        <v>40646</v>
      </c>
      <c r="K329" s="107" t="s">
        <v>121</v>
      </c>
      <c r="L329" s="238">
        <v>0</v>
      </c>
      <c r="M329" s="238">
        <v>4454.4</v>
      </c>
      <c r="N329" s="238">
        <v>4454.4</v>
      </c>
      <c r="O329" s="281">
        <f t="shared" si="46"/>
        <v>5809</v>
      </c>
      <c r="P329" s="238">
        <v>5617.4</v>
      </c>
      <c r="Q329" s="238">
        <v>191.6</v>
      </c>
      <c r="R329" s="281">
        <f t="shared" si="49"/>
        <v>8044.8</v>
      </c>
      <c r="S329" s="238">
        <f>7182+600+262.8</f>
        <v>8044.8</v>
      </c>
      <c r="T329" s="247">
        <v>0</v>
      </c>
      <c r="U329" s="281">
        <f t="shared" si="48"/>
        <v>5744.6</v>
      </c>
      <c r="V329" s="238">
        <f>4881.8+600+262.8</f>
        <v>5744.6</v>
      </c>
      <c r="W329" s="238">
        <v>0</v>
      </c>
    </row>
    <row r="330" spans="1:23" ht="127.5">
      <c r="A330" s="135" t="s">
        <v>284</v>
      </c>
      <c r="B330" s="62" t="s">
        <v>143</v>
      </c>
      <c r="C330" s="38" t="s">
        <v>431</v>
      </c>
      <c r="D330" s="63"/>
      <c r="E330" s="39" t="s">
        <v>238</v>
      </c>
      <c r="F330" s="39" t="s">
        <v>114</v>
      </c>
      <c r="G330" s="39" t="s">
        <v>247</v>
      </c>
      <c r="H330" s="38">
        <v>611</v>
      </c>
      <c r="I330" s="101" t="s">
        <v>248</v>
      </c>
      <c r="J330" s="107">
        <v>40979</v>
      </c>
      <c r="K330" s="293" t="s">
        <v>121</v>
      </c>
      <c r="L330" s="238">
        <v>0</v>
      </c>
      <c r="M330" s="238">
        <v>2164.6</v>
      </c>
      <c r="N330" s="238">
        <v>2164.6</v>
      </c>
      <c r="O330" s="281">
        <f t="shared" si="46"/>
        <v>1344.4</v>
      </c>
      <c r="P330" s="238">
        <v>1344.4</v>
      </c>
      <c r="Q330" s="238">
        <v>0</v>
      </c>
      <c r="R330" s="281">
        <f t="shared" si="49"/>
        <v>0</v>
      </c>
      <c r="S330" s="238">
        <v>0</v>
      </c>
      <c r="T330" s="247">
        <v>0</v>
      </c>
      <c r="U330" s="281">
        <f t="shared" si="48"/>
        <v>0</v>
      </c>
      <c r="V330" s="238">
        <v>0</v>
      </c>
      <c r="W330" s="238">
        <v>0</v>
      </c>
    </row>
    <row r="331" spans="1:23" ht="127.5">
      <c r="A331" s="135" t="s">
        <v>286</v>
      </c>
      <c r="B331" s="62" t="s">
        <v>143</v>
      </c>
      <c r="C331" s="38" t="s">
        <v>431</v>
      </c>
      <c r="D331" s="63"/>
      <c r="E331" s="39" t="s">
        <v>238</v>
      </c>
      <c r="F331" s="39" t="s">
        <v>114</v>
      </c>
      <c r="G331" s="39" t="s">
        <v>134</v>
      </c>
      <c r="H331" s="38">
        <v>611</v>
      </c>
      <c r="I331" s="101" t="s">
        <v>250</v>
      </c>
      <c r="J331" s="107">
        <v>40979</v>
      </c>
      <c r="K331" s="293" t="s">
        <v>121</v>
      </c>
      <c r="L331" s="238">
        <v>0</v>
      </c>
      <c r="M331" s="238">
        <v>256.6</v>
      </c>
      <c r="N331" s="238">
        <v>256.6</v>
      </c>
      <c r="O331" s="281">
        <f t="shared" si="46"/>
        <v>0</v>
      </c>
      <c r="P331" s="238">
        <v>0</v>
      </c>
      <c r="Q331" s="238">
        <v>0</v>
      </c>
      <c r="R331" s="281">
        <f t="shared" si="49"/>
        <v>0</v>
      </c>
      <c r="S331" s="238">
        <v>0</v>
      </c>
      <c r="T331" s="247">
        <v>0</v>
      </c>
      <c r="U331" s="281">
        <f t="shared" si="48"/>
        <v>0</v>
      </c>
      <c r="V331" s="238">
        <v>0</v>
      </c>
      <c r="W331" s="238">
        <v>0</v>
      </c>
    </row>
    <row r="332" spans="1:23" ht="102">
      <c r="A332" s="135" t="s">
        <v>287</v>
      </c>
      <c r="B332" s="62" t="s">
        <v>143</v>
      </c>
      <c r="C332" s="38" t="s">
        <v>431</v>
      </c>
      <c r="D332" s="63"/>
      <c r="E332" s="39" t="s">
        <v>238</v>
      </c>
      <c r="F332" s="39" t="s">
        <v>114</v>
      </c>
      <c r="G332" s="39" t="s">
        <v>172</v>
      </c>
      <c r="H332" s="38">
        <v>611</v>
      </c>
      <c r="I332" s="215" t="s">
        <v>252</v>
      </c>
      <c r="J332" s="294">
        <v>41417</v>
      </c>
      <c r="K332" s="294" t="s">
        <v>121</v>
      </c>
      <c r="L332" s="238">
        <v>0</v>
      </c>
      <c r="M332" s="238">
        <v>0</v>
      </c>
      <c r="N332" s="238">
        <v>0</v>
      </c>
      <c r="O332" s="281">
        <f t="shared" si="46"/>
        <v>65.7</v>
      </c>
      <c r="P332" s="238">
        <v>0</v>
      </c>
      <c r="Q332" s="238">
        <v>65.7</v>
      </c>
      <c r="R332" s="281">
        <f t="shared" si="49"/>
        <v>0</v>
      </c>
      <c r="S332" s="238">
        <v>0</v>
      </c>
      <c r="T332" s="247">
        <v>0</v>
      </c>
      <c r="U332" s="281">
        <f t="shared" si="48"/>
        <v>0</v>
      </c>
      <c r="V332" s="238">
        <v>0</v>
      </c>
      <c r="W332" s="238">
        <v>0</v>
      </c>
    </row>
    <row r="333" spans="1:23" ht="47.25">
      <c r="A333" s="135" t="s">
        <v>52</v>
      </c>
      <c r="B333" s="62" t="s">
        <v>97</v>
      </c>
      <c r="C333" s="63" t="s">
        <v>85</v>
      </c>
      <c r="D333" s="63"/>
      <c r="E333" s="37"/>
      <c r="F333" s="37"/>
      <c r="G333" s="37"/>
      <c r="H333" s="38"/>
      <c r="I333" s="295"/>
      <c r="J333" s="296"/>
      <c r="K333" s="299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82"/>
    </row>
    <row r="334" spans="1:23" ht="15.75">
      <c r="A334" s="135" t="s">
        <v>70</v>
      </c>
      <c r="B334" s="62"/>
      <c r="C334" s="63"/>
      <c r="D334" s="63"/>
      <c r="E334" s="37"/>
      <c r="F334" s="37"/>
      <c r="G334" s="37"/>
      <c r="H334" s="38"/>
      <c r="I334" s="295"/>
      <c r="J334" s="296"/>
      <c r="K334" s="299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282"/>
    </row>
    <row r="335" spans="1:23" ht="31.5">
      <c r="A335" s="135" t="s">
        <v>53</v>
      </c>
      <c r="B335" s="109" t="s">
        <v>54</v>
      </c>
      <c r="C335" s="78" t="s">
        <v>85</v>
      </c>
      <c r="D335" s="78"/>
      <c r="E335" s="37"/>
      <c r="F335" s="37"/>
      <c r="G335" s="37"/>
      <c r="H335" s="38"/>
      <c r="I335" s="295"/>
      <c r="J335" s="296"/>
      <c r="K335" s="299"/>
      <c r="L335" s="238">
        <v>0</v>
      </c>
      <c r="M335" s="246">
        <f>SUM(M336:M351)</f>
        <v>3885.7</v>
      </c>
      <c r="N335" s="246">
        <f>SUM(N336:N351)</f>
        <v>3857.3999999999996</v>
      </c>
      <c r="O335" s="246">
        <f aca="true" t="shared" si="50" ref="O335:O351">P335+Q335</f>
        <v>2972.6000000000004</v>
      </c>
      <c r="P335" s="246">
        <f>SUM(P336:P351)</f>
        <v>1671.9</v>
      </c>
      <c r="Q335" s="246">
        <f>SUM(Q336:Q351)</f>
        <v>1300.7</v>
      </c>
      <c r="R335" s="246">
        <f aca="true" t="shared" si="51" ref="R335:R351">S335+T335</f>
        <v>129</v>
      </c>
      <c r="S335" s="246">
        <f>SUM(S336:S351)</f>
        <v>129</v>
      </c>
      <c r="T335" s="246">
        <f>SUM(T336:T351)</f>
        <v>0</v>
      </c>
      <c r="U335" s="246">
        <f aca="true" t="shared" si="52" ref="U335:U351">V335+W335</f>
        <v>0</v>
      </c>
      <c r="V335" s="246">
        <f>SUM(V336:V351)</f>
        <v>0</v>
      </c>
      <c r="W335" s="246">
        <f>SUM(W336:W351)</f>
        <v>0</v>
      </c>
    </row>
    <row r="336" spans="1:23" ht="89.25">
      <c r="A336" s="135" t="s">
        <v>71</v>
      </c>
      <c r="B336" s="109" t="s">
        <v>54</v>
      </c>
      <c r="C336" s="269"/>
      <c r="D336" s="269"/>
      <c r="E336" s="39" t="s">
        <v>132</v>
      </c>
      <c r="F336" s="39" t="s">
        <v>109</v>
      </c>
      <c r="G336" s="39" t="s">
        <v>133</v>
      </c>
      <c r="H336" s="40" t="s">
        <v>327</v>
      </c>
      <c r="I336" s="101" t="s">
        <v>433</v>
      </c>
      <c r="J336" s="106">
        <v>41194</v>
      </c>
      <c r="K336" s="107">
        <v>41639</v>
      </c>
      <c r="L336" s="238">
        <v>0</v>
      </c>
      <c r="M336" s="238">
        <v>0</v>
      </c>
      <c r="N336" s="238">
        <v>0</v>
      </c>
      <c r="O336" s="246">
        <f t="shared" si="50"/>
        <v>125.4</v>
      </c>
      <c r="P336" s="238">
        <v>125.4</v>
      </c>
      <c r="Q336" s="238">
        <v>0</v>
      </c>
      <c r="R336" s="246">
        <f t="shared" si="51"/>
        <v>0</v>
      </c>
      <c r="S336" s="238">
        <v>0</v>
      </c>
      <c r="T336" s="238">
        <v>0</v>
      </c>
      <c r="U336" s="246">
        <f t="shared" si="52"/>
        <v>0</v>
      </c>
      <c r="V336" s="247">
        <v>0</v>
      </c>
      <c r="W336" s="238">
        <v>0</v>
      </c>
    </row>
    <row r="337" spans="1:23" ht="114.75">
      <c r="A337" s="135" t="s">
        <v>328</v>
      </c>
      <c r="B337" s="109" t="s">
        <v>54</v>
      </c>
      <c r="C337" s="269"/>
      <c r="D337" s="269"/>
      <c r="E337" s="39" t="s">
        <v>132</v>
      </c>
      <c r="F337" s="39" t="s">
        <v>128</v>
      </c>
      <c r="G337" s="39" t="s">
        <v>391</v>
      </c>
      <c r="H337" s="40" t="s">
        <v>327</v>
      </c>
      <c r="I337" s="101" t="s">
        <v>392</v>
      </c>
      <c r="J337" s="298">
        <v>41194</v>
      </c>
      <c r="K337" s="104">
        <v>41639</v>
      </c>
      <c r="L337" s="238">
        <v>0</v>
      </c>
      <c r="M337" s="238">
        <v>0</v>
      </c>
      <c r="N337" s="238">
        <v>0</v>
      </c>
      <c r="O337" s="246">
        <f t="shared" si="50"/>
        <v>35</v>
      </c>
      <c r="P337" s="238">
        <v>30</v>
      </c>
      <c r="Q337" s="238">
        <v>5</v>
      </c>
      <c r="R337" s="246">
        <f t="shared" si="51"/>
        <v>0</v>
      </c>
      <c r="S337" s="238">
        <v>0</v>
      </c>
      <c r="T337" s="238">
        <v>0</v>
      </c>
      <c r="U337" s="246">
        <f t="shared" si="52"/>
        <v>0</v>
      </c>
      <c r="V337" s="247">
        <v>0</v>
      </c>
      <c r="W337" s="238">
        <v>0</v>
      </c>
    </row>
    <row r="338" spans="1:23" ht="114.75">
      <c r="A338" s="135" t="s">
        <v>330</v>
      </c>
      <c r="B338" s="109" t="s">
        <v>54</v>
      </c>
      <c r="C338" s="78"/>
      <c r="D338" s="78"/>
      <c r="E338" s="39" t="s">
        <v>132</v>
      </c>
      <c r="F338" s="39" t="s">
        <v>128</v>
      </c>
      <c r="G338" s="39" t="s">
        <v>157</v>
      </c>
      <c r="H338" s="40" t="s">
        <v>327</v>
      </c>
      <c r="I338" s="101" t="s">
        <v>390</v>
      </c>
      <c r="J338" s="106">
        <v>41050</v>
      </c>
      <c r="K338" s="107">
        <v>41274</v>
      </c>
      <c r="L338" s="238">
        <v>0</v>
      </c>
      <c r="M338" s="238">
        <v>473.5</v>
      </c>
      <c r="N338" s="238">
        <v>473.5</v>
      </c>
      <c r="O338" s="246">
        <f t="shared" si="50"/>
        <v>0</v>
      </c>
      <c r="P338" s="238">
        <v>0</v>
      </c>
      <c r="Q338" s="238">
        <v>0</v>
      </c>
      <c r="R338" s="246">
        <f t="shared" si="51"/>
        <v>0</v>
      </c>
      <c r="S338" s="238">
        <v>0</v>
      </c>
      <c r="T338" s="238">
        <v>0</v>
      </c>
      <c r="U338" s="246">
        <f t="shared" si="52"/>
        <v>0</v>
      </c>
      <c r="V338" s="247">
        <v>0</v>
      </c>
      <c r="W338" s="238">
        <v>0</v>
      </c>
    </row>
    <row r="339" spans="1:23" ht="153">
      <c r="A339" s="135" t="s">
        <v>332</v>
      </c>
      <c r="B339" s="109" t="s">
        <v>54</v>
      </c>
      <c r="C339" s="78"/>
      <c r="D339" s="78"/>
      <c r="E339" s="39" t="s">
        <v>238</v>
      </c>
      <c r="F339" s="39" t="s">
        <v>109</v>
      </c>
      <c r="G339" s="39" t="s">
        <v>165</v>
      </c>
      <c r="H339" s="40" t="s">
        <v>327</v>
      </c>
      <c r="I339" s="101" t="s">
        <v>434</v>
      </c>
      <c r="J339" s="104" t="s">
        <v>435</v>
      </c>
      <c r="K339" s="299" t="s">
        <v>121</v>
      </c>
      <c r="L339" s="238">
        <v>0</v>
      </c>
      <c r="M339" s="238">
        <v>70</v>
      </c>
      <c r="N339" s="238">
        <v>70</v>
      </c>
      <c r="O339" s="246">
        <f t="shared" si="50"/>
        <v>229.7</v>
      </c>
      <c r="P339" s="238">
        <v>229.7</v>
      </c>
      <c r="Q339" s="238">
        <v>0</v>
      </c>
      <c r="R339" s="246">
        <f t="shared" si="51"/>
        <v>0</v>
      </c>
      <c r="S339" s="238">
        <v>0</v>
      </c>
      <c r="T339" s="238">
        <v>0</v>
      </c>
      <c r="U339" s="246">
        <f t="shared" si="52"/>
        <v>0</v>
      </c>
      <c r="V339" s="238">
        <v>0</v>
      </c>
      <c r="W339" s="238">
        <v>0</v>
      </c>
    </row>
    <row r="340" spans="1:23" ht="216.75">
      <c r="A340" s="73" t="s">
        <v>334</v>
      </c>
      <c r="B340" s="109" t="s">
        <v>54</v>
      </c>
      <c r="C340" s="78"/>
      <c r="D340" s="78"/>
      <c r="E340" s="39" t="s">
        <v>238</v>
      </c>
      <c r="F340" s="39" t="s">
        <v>109</v>
      </c>
      <c r="G340" s="39" t="s">
        <v>415</v>
      </c>
      <c r="H340" s="40" t="s">
        <v>327</v>
      </c>
      <c r="I340" s="100" t="s">
        <v>374</v>
      </c>
      <c r="J340" s="104" t="s">
        <v>375</v>
      </c>
      <c r="K340" s="101" t="s">
        <v>376</v>
      </c>
      <c r="L340" s="238">
        <v>0</v>
      </c>
      <c r="M340" s="238">
        <v>798.3</v>
      </c>
      <c r="N340" s="238">
        <v>770</v>
      </c>
      <c r="O340" s="246">
        <f t="shared" si="50"/>
        <v>394.1</v>
      </c>
      <c r="P340" s="238">
        <v>394.1</v>
      </c>
      <c r="Q340" s="238">
        <v>0</v>
      </c>
      <c r="R340" s="246">
        <f t="shared" si="51"/>
        <v>0</v>
      </c>
      <c r="S340" s="238">
        <v>0</v>
      </c>
      <c r="T340" s="238">
        <v>0</v>
      </c>
      <c r="U340" s="246">
        <f t="shared" si="52"/>
        <v>0</v>
      </c>
      <c r="V340" s="238">
        <v>0</v>
      </c>
      <c r="W340" s="238">
        <v>0</v>
      </c>
    </row>
    <row r="341" spans="1:23" ht="89.25">
      <c r="A341" s="73" t="s">
        <v>335</v>
      </c>
      <c r="B341" s="109" t="s">
        <v>54</v>
      </c>
      <c r="C341" s="78"/>
      <c r="D341" s="78"/>
      <c r="E341" s="39" t="s">
        <v>238</v>
      </c>
      <c r="F341" s="39" t="s">
        <v>109</v>
      </c>
      <c r="G341" s="39" t="s">
        <v>395</v>
      </c>
      <c r="H341" s="40" t="s">
        <v>327</v>
      </c>
      <c r="I341" s="101" t="s">
        <v>396</v>
      </c>
      <c r="J341" s="106">
        <v>40808</v>
      </c>
      <c r="K341" s="107">
        <v>42004</v>
      </c>
      <c r="L341" s="238">
        <v>0</v>
      </c>
      <c r="M341" s="238">
        <v>0</v>
      </c>
      <c r="N341" s="238">
        <v>0</v>
      </c>
      <c r="O341" s="246">
        <f t="shared" si="50"/>
        <v>652</v>
      </c>
      <c r="P341" s="238">
        <v>0</v>
      </c>
      <c r="Q341" s="238">
        <v>652</v>
      </c>
      <c r="R341" s="246">
        <f t="shared" si="51"/>
        <v>0</v>
      </c>
      <c r="S341" s="238">
        <v>0</v>
      </c>
      <c r="T341" s="238">
        <v>0</v>
      </c>
      <c r="U341" s="246">
        <f t="shared" si="52"/>
        <v>0</v>
      </c>
      <c r="V341" s="238">
        <v>0</v>
      </c>
      <c r="W341" s="238">
        <v>0</v>
      </c>
    </row>
    <row r="342" spans="1:23" ht="216.75">
      <c r="A342" s="73" t="s">
        <v>338</v>
      </c>
      <c r="B342" s="109" t="s">
        <v>54</v>
      </c>
      <c r="C342" s="78"/>
      <c r="D342" s="78"/>
      <c r="E342" s="39" t="s">
        <v>238</v>
      </c>
      <c r="F342" s="39" t="s">
        <v>128</v>
      </c>
      <c r="G342" s="39" t="s">
        <v>424</v>
      </c>
      <c r="H342" s="40" t="s">
        <v>327</v>
      </c>
      <c r="I342" s="100" t="s">
        <v>374</v>
      </c>
      <c r="J342" s="104" t="s">
        <v>375</v>
      </c>
      <c r="K342" s="101" t="s">
        <v>376</v>
      </c>
      <c r="L342" s="238">
        <v>0</v>
      </c>
      <c r="M342" s="238">
        <v>1760</v>
      </c>
      <c r="N342" s="238">
        <v>1760</v>
      </c>
      <c r="O342" s="246">
        <f t="shared" si="50"/>
        <v>210</v>
      </c>
      <c r="P342" s="238">
        <v>210</v>
      </c>
      <c r="Q342" s="238">
        <v>0</v>
      </c>
      <c r="R342" s="246">
        <f t="shared" si="51"/>
        <v>0</v>
      </c>
      <c r="S342" s="238">
        <v>0</v>
      </c>
      <c r="T342" s="238">
        <v>0</v>
      </c>
      <c r="U342" s="246">
        <f t="shared" si="52"/>
        <v>0</v>
      </c>
      <c r="V342" s="238">
        <v>0</v>
      </c>
      <c r="W342" s="238">
        <v>0</v>
      </c>
    </row>
    <row r="343" spans="1:23" ht="306">
      <c r="A343" s="73" t="s">
        <v>341</v>
      </c>
      <c r="B343" s="109" t="s">
        <v>54</v>
      </c>
      <c r="C343" s="78"/>
      <c r="D343" s="78"/>
      <c r="E343" s="39" t="s">
        <v>238</v>
      </c>
      <c r="F343" s="39" t="s">
        <v>128</v>
      </c>
      <c r="G343" s="39" t="s">
        <v>165</v>
      </c>
      <c r="H343" s="40">
        <v>612</v>
      </c>
      <c r="I343" s="101" t="s">
        <v>436</v>
      </c>
      <c r="J343" s="104" t="s">
        <v>437</v>
      </c>
      <c r="K343" s="299" t="s">
        <v>121</v>
      </c>
      <c r="L343" s="238">
        <v>0</v>
      </c>
      <c r="M343" s="238">
        <v>99.2</v>
      </c>
      <c r="N343" s="238">
        <v>99.2</v>
      </c>
      <c r="O343" s="246">
        <f t="shared" si="50"/>
        <v>199.8</v>
      </c>
      <c r="P343" s="238">
        <v>199.8</v>
      </c>
      <c r="Q343" s="238">
        <v>0</v>
      </c>
      <c r="R343" s="246">
        <f t="shared" si="51"/>
        <v>0</v>
      </c>
      <c r="S343" s="238">
        <v>0</v>
      </c>
      <c r="T343" s="238">
        <v>0</v>
      </c>
      <c r="U343" s="246">
        <f t="shared" si="52"/>
        <v>0</v>
      </c>
      <c r="V343" s="238">
        <v>0</v>
      </c>
      <c r="W343" s="238">
        <v>0</v>
      </c>
    </row>
    <row r="344" spans="1:23" ht="51">
      <c r="A344" s="73" t="s">
        <v>343</v>
      </c>
      <c r="B344" s="109" t="s">
        <v>54</v>
      </c>
      <c r="C344" s="63"/>
      <c r="D344" s="63"/>
      <c r="E344" s="39" t="s">
        <v>238</v>
      </c>
      <c r="F344" s="39" t="s">
        <v>128</v>
      </c>
      <c r="G344" s="39" t="s">
        <v>242</v>
      </c>
      <c r="H344" s="38">
        <v>612</v>
      </c>
      <c r="I344" s="101" t="s">
        <v>438</v>
      </c>
      <c r="J344" s="107">
        <v>40430</v>
      </c>
      <c r="K344" s="293" t="s">
        <v>417</v>
      </c>
      <c r="L344" s="238">
        <v>0</v>
      </c>
      <c r="M344" s="238">
        <v>55.5</v>
      </c>
      <c r="N344" s="238">
        <v>55.5</v>
      </c>
      <c r="O344" s="246">
        <f t="shared" si="50"/>
        <v>129.5</v>
      </c>
      <c r="P344" s="238">
        <v>129.5</v>
      </c>
      <c r="Q344" s="238">
        <v>0</v>
      </c>
      <c r="R344" s="246">
        <f t="shared" si="51"/>
        <v>0</v>
      </c>
      <c r="S344" s="238">
        <v>0</v>
      </c>
      <c r="T344" s="238">
        <v>0</v>
      </c>
      <c r="U344" s="246">
        <f t="shared" si="52"/>
        <v>0</v>
      </c>
      <c r="V344" s="238">
        <v>0</v>
      </c>
      <c r="W344" s="238">
        <v>0</v>
      </c>
    </row>
    <row r="345" spans="1:23" ht="89.25">
      <c r="A345" s="73" t="s">
        <v>344</v>
      </c>
      <c r="B345" s="109" t="s">
        <v>54</v>
      </c>
      <c r="C345" s="63"/>
      <c r="D345" s="63"/>
      <c r="E345" s="39" t="s">
        <v>238</v>
      </c>
      <c r="F345" s="39" t="s">
        <v>128</v>
      </c>
      <c r="G345" s="39" t="s">
        <v>395</v>
      </c>
      <c r="H345" s="38">
        <v>612</v>
      </c>
      <c r="I345" s="101" t="s">
        <v>396</v>
      </c>
      <c r="J345" s="106">
        <v>40808</v>
      </c>
      <c r="K345" s="107">
        <v>42004</v>
      </c>
      <c r="L345" s="238">
        <v>0</v>
      </c>
      <c r="M345" s="238">
        <v>0</v>
      </c>
      <c r="N345" s="238">
        <v>0</v>
      </c>
      <c r="O345" s="246">
        <f t="shared" si="50"/>
        <v>43</v>
      </c>
      <c r="P345" s="238">
        <v>0</v>
      </c>
      <c r="Q345" s="238">
        <v>43</v>
      </c>
      <c r="R345" s="246">
        <f t="shared" si="51"/>
        <v>0</v>
      </c>
      <c r="S345" s="238">
        <v>0</v>
      </c>
      <c r="T345" s="238">
        <v>0</v>
      </c>
      <c r="U345" s="246">
        <f t="shared" si="52"/>
        <v>0</v>
      </c>
      <c r="V345" s="238">
        <v>0</v>
      </c>
      <c r="W345" s="238">
        <v>0</v>
      </c>
    </row>
    <row r="346" spans="1:23" ht="102">
      <c r="A346" s="73" t="s">
        <v>345</v>
      </c>
      <c r="B346" s="109" t="s">
        <v>54</v>
      </c>
      <c r="C346" s="63"/>
      <c r="D346" s="63"/>
      <c r="E346" s="39" t="s">
        <v>238</v>
      </c>
      <c r="F346" s="39" t="s">
        <v>128</v>
      </c>
      <c r="G346" s="39" t="s">
        <v>339</v>
      </c>
      <c r="H346" s="38">
        <v>612</v>
      </c>
      <c r="I346" s="101" t="s">
        <v>420</v>
      </c>
      <c r="J346" s="298">
        <v>41194</v>
      </c>
      <c r="K346" s="104">
        <v>41639</v>
      </c>
      <c r="L346" s="238">
        <v>0</v>
      </c>
      <c r="M346" s="238">
        <v>0</v>
      </c>
      <c r="N346" s="238">
        <v>0</v>
      </c>
      <c r="O346" s="246">
        <f t="shared" si="50"/>
        <v>326.3</v>
      </c>
      <c r="P346" s="238">
        <v>0</v>
      </c>
      <c r="Q346" s="238">
        <v>326.3</v>
      </c>
      <c r="R346" s="246">
        <f t="shared" si="51"/>
        <v>0</v>
      </c>
      <c r="S346" s="238">
        <v>0</v>
      </c>
      <c r="T346" s="238">
        <v>0</v>
      </c>
      <c r="U346" s="246">
        <f t="shared" si="52"/>
        <v>0</v>
      </c>
      <c r="V346" s="238">
        <v>0</v>
      </c>
      <c r="W346" s="238">
        <v>0</v>
      </c>
    </row>
    <row r="347" spans="1:23" ht="204">
      <c r="A347" s="73" t="s">
        <v>346</v>
      </c>
      <c r="B347" s="109" t="s">
        <v>54</v>
      </c>
      <c r="C347" s="63"/>
      <c r="D347" s="63"/>
      <c r="E347" s="39" t="s">
        <v>238</v>
      </c>
      <c r="F347" s="39" t="s">
        <v>114</v>
      </c>
      <c r="G347" s="39" t="s">
        <v>182</v>
      </c>
      <c r="H347" s="38">
        <v>612</v>
      </c>
      <c r="I347" s="102" t="s">
        <v>190</v>
      </c>
      <c r="J347" s="107">
        <v>41480</v>
      </c>
      <c r="K347" s="107" t="s">
        <v>121</v>
      </c>
      <c r="L347" s="238">
        <v>0</v>
      </c>
      <c r="M347" s="238">
        <v>0</v>
      </c>
      <c r="N347" s="238">
        <v>0</v>
      </c>
      <c r="O347" s="246">
        <f t="shared" si="50"/>
        <v>227.5</v>
      </c>
      <c r="P347" s="238">
        <v>0</v>
      </c>
      <c r="Q347" s="238">
        <v>227.5</v>
      </c>
      <c r="R347" s="246">
        <f t="shared" si="51"/>
        <v>0</v>
      </c>
      <c r="S347" s="238">
        <v>0</v>
      </c>
      <c r="T347" s="238">
        <v>0</v>
      </c>
      <c r="U347" s="246">
        <f t="shared" si="52"/>
        <v>0</v>
      </c>
      <c r="V347" s="238">
        <v>0</v>
      </c>
      <c r="W347" s="238">
        <v>0</v>
      </c>
    </row>
    <row r="348" spans="1:23" ht="216.75">
      <c r="A348" s="73" t="s">
        <v>349</v>
      </c>
      <c r="B348" s="109" t="s">
        <v>54</v>
      </c>
      <c r="C348" s="78"/>
      <c r="D348" s="78"/>
      <c r="E348" s="39" t="s">
        <v>238</v>
      </c>
      <c r="F348" s="39" t="s">
        <v>114</v>
      </c>
      <c r="G348" s="39" t="s">
        <v>311</v>
      </c>
      <c r="H348" s="40" t="s">
        <v>327</v>
      </c>
      <c r="I348" s="100" t="s">
        <v>374</v>
      </c>
      <c r="J348" s="104" t="s">
        <v>375</v>
      </c>
      <c r="K348" s="101" t="s">
        <v>376</v>
      </c>
      <c r="L348" s="238">
        <v>0</v>
      </c>
      <c r="M348" s="238">
        <v>18</v>
      </c>
      <c r="N348" s="238">
        <v>18</v>
      </c>
      <c r="O348" s="246">
        <f t="shared" si="50"/>
        <v>0</v>
      </c>
      <c r="P348" s="238">
        <v>0</v>
      </c>
      <c r="Q348" s="238">
        <v>0</v>
      </c>
      <c r="R348" s="246">
        <f t="shared" si="51"/>
        <v>0</v>
      </c>
      <c r="S348" s="238">
        <v>0</v>
      </c>
      <c r="T348" s="238">
        <v>0</v>
      </c>
      <c r="U348" s="246">
        <f t="shared" si="52"/>
        <v>0</v>
      </c>
      <c r="V348" s="238">
        <v>0</v>
      </c>
      <c r="W348" s="238">
        <v>0</v>
      </c>
    </row>
    <row r="349" spans="1:23" ht="89.25">
      <c r="A349" s="73" t="s">
        <v>352</v>
      </c>
      <c r="B349" s="109" t="s">
        <v>54</v>
      </c>
      <c r="C349" s="78"/>
      <c r="D349" s="78"/>
      <c r="E349" s="39" t="s">
        <v>238</v>
      </c>
      <c r="F349" s="39" t="s">
        <v>114</v>
      </c>
      <c r="G349" s="39" t="s">
        <v>395</v>
      </c>
      <c r="H349" s="40" t="s">
        <v>327</v>
      </c>
      <c r="I349" s="101" t="s">
        <v>396</v>
      </c>
      <c r="J349" s="106">
        <v>40808</v>
      </c>
      <c r="K349" s="107">
        <v>42004</v>
      </c>
      <c r="L349" s="238">
        <v>0</v>
      </c>
      <c r="M349" s="238">
        <v>110</v>
      </c>
      <c r="N349" s="238">
        <v>110</v>
      </c>
      <c r="O349" s="246">
        <f t="shared" si="50"/>
        <v>166.9</v>
      </c>
      <c r="P349" s="238">
        <v>120</v>
      </c>
      <c r="Q349" s="238">
        <v>46.9</v>
      </c>
      <c r="R349" s="246">
        <f t="shared" si="51"/>
        <v>129</v>
      </c>
      <c r="S349" s="238">
        <v>129</v>
      </c>
      <c r="T349" s="238">
        <v>0</v>
      </c>
      <c r="U349" s="246">
        <f t="shared" si="52"/>
        <v>0</v>
      </c>
      <c r="V349" s="238">
        <v>0</v>
      </c>
      <c r="W349" s="238">
        <v>0</v>
      </c>
    </row>
    <row r="350" spans="1:23" ht="102">
      <c r="A350" s="73" t="s">
        <v>353</v>
      </c>
      <c r="B350" s="109" t="s">
        <v>54</v>
      </c>
      <c r="C350" s="78"/>
      <c r="D350" s="78"/>
      <c r="E350" s="39" t="s">
        <v>238</v>
      </c>
      <c r="F350" s="39" t="s">
        <v>114</v>
      </c>
      <c r="G350" s="39" t="s">
        <v>339</v>
      </c>
      <c r="H350" s="40" t="s">
        <v>327</v>
      </c>
      <c r="I350" s="101" t="s">
        <v>420</v>
      </c>
      <c r="J350" s="298">
        <v>41194</v>
      </c>
      <c r="K350" s="104">
        <v>41639</v>
      </c>
      <c r="L350" s="238">
        <v>0</v>
      </c>
      <c r="M350" s="238">
        <v>226.6</v>
      </c>
      <c r="N350" s="238">
        <v>226.6</v>
      </c>
      <c r="O350" s="246">
        <f t="shared" si="50"/>
        <v>233.4</v>
      </c>
      <c r="P350" s="238">
        <v>233.4</v>
      </c>
      <c r="Q350" s="238">
        <v>0</v>
      </c>
      <c r="R350" s="246">
        <f t="shared" si="51"/>
        <v>0</v>
      </c>
      <c r="S350" s="238">
        <v>0</v>
      </c>
      <c r="T350" s="238">
        <v>0</v>
      </c>
      <c r="U350" s="246">
        <f t="shared" si="52"/>
        <v>0</v>
      </c>
      <c r="V350" s="238">
        <v>0</v>
      </c>
      <c r="W350" s="238">
        <v>0</v>
      </c>
    </row>
    <row r="351" spans="1:23" ht="127.5">
      <c r="A351" s="73" t="s">
        <v>354</v>
      </c>
      <c r="B351" s="109" t="s">
        <v>54</v>
      </c>
      <c r="C351" s="78"/>
      <c r="D351" s="78"/>
      <c r="E351" s="39" t="s">
        <v>238</v>
      </c>
      <c r="F351" s="39" t="s">
        <v>114</v>
      </c>
      <c r="G351" s="39" t="s">
        <v>347</v>
      </c>
      <c r="H351" s="40" t="s">
        <v>327</v>
      </c>
      <c r="I351" s="101" t="s">
        <v>439</v>
      </c>
      <c r="J351" s="298">
        <v>40998</v>
      </c>
      <c r="K351" s="104">
        <v>41274</v>
      </c>
      <c r="L351" s="238">
        <v>0</v>
      </c>
      <c r="M351" s="238">
        <v>274.6</v>
      </c>
      <c r="N351" s="238">
        <v>274.6</v>
      </c>
      <c r="O351" s="246">
        <f t="shared" si="50"/>
        <v>0</v>
      </c>
      <c r="P351" s="238">
        <v>0</v>
      </c>
      <c r="Q351" s="238">
        <v>0</v>
      </c>
      <c r="R351" s="246">
        <f t="shared" si="51"/>
        <v>0</v>
      </c>
      <c r="S351" s="238">
        <v>0</v>
      </c>
      <c r="T351" s="238">
        <v>0</v>
      </c>
      <c r="U351" s="246">
        <f t="shared" si="52"/>
        <v>0</v>
      </c>
      <c r="V351" s="238">
        <v>0</v>
      </c>
      <c r="W351" s="238">
        <v>0</v>
      </c>
    </row>
    <row r="352" spans="1:23" ht="15.75">
      <c r="A352" s="467" t="s">
        <v>56</v>
      </c>
      <c r="B352" s="468"/>
      <c r="C352" s="468"/>
      <c r="D352" s="468"/>
      <c r="E352" s="468"/>
      <c r="F352" s="468"/>
      <c r="G352" s="468"/>
      <c r="H352" s="468"/>
      <c r="I352" s="468"/>
      <c r="J352" s="468"/>
      <c r="K352" s="469"/>
      <c r="L352" s="238"/>
      <c r="M352" s="238"/>
      <c r="N352" s="238"/>
      <c r="O352" s="238"/>
      <c r="P352" s="238"/>
      <c r="Q352" s="238"/>
      <c r="R352" s="238"/>
      <c r="S352" s="238"/>
      <c r="T352" s="247"/>
      <c r="U352" s="247"/>
      <c r="V352" s="247"/>
      <c r="W352" s="238"/>
    </row>
    <row r="353" spans="1:23" ht="110.25">
      <c r="A353" s="135" t="s">
        <v>57</v>
      </c>
      <c r="B353" s="62" t="s">
        <v>440</v>
      </c>
      <c r="C353" s="63"/>
      <c r="D353" s="63"/>
      <c r="E353" s="37"/>
      <c r="F353" s="37"/>
      <c r="G353" s="37"/>
      <c r="H353" s="38"/>
      <c r="I353" s="74"/>
      <c r="J353" s="75"/>
      <c r="K353" s="76"/>
      <c r="L353" s="238"/>
      <c r="M353" s="238"/>
      <c r="N353" s="238"/>
      <c r="O353" s="238"/>
      <c r="P353" s="238"/>
      <c r="Q353" s="238"/>
      <c r="R353" s="238"/>
      <c r="S353" s="238"/>
      <c r="T353" s="247"/>
      <c r="U353" s="247"/>
      <c r="V353" s="247"/>
      <c r="W353" s="238"/>
    </row>
    <row r="354" spans="1:23" ht="15.75">
      <c r="A354" s="135" t="s">
        <v>72</v>
      </c>
      <c r="B354" s="62"/>
      <c r="C354" s="63"/>
      <c r="D354" s="63"/>
      <c r="E354" s="37"/>
      <c r="F354" s="37"/>
      <c r="G354" s="37"/>
      <c r="H354" s="38"/>
      <c r="I354" s="74"/>
      <c r="J354" s="75"/>
      <c r="K354" s="76"/>
      <c r="L354" s="238"/>
      <c r="M354" s="238"/>
      <c r="N354" s="238"/>
      <c r="O354" s="238"/>
      <c r="P354" s="238"/>
      <c r="Q354" s="238"/>
      <c r="R354" s="238"/>
      <c r="S354" s="238"/>
      <c r="T354" s="247"/>
      <c r="U354" s="247"/>
      <c r="V354" s="247"/>
      <c r="W354" s="238"/>
    </row>
    <row r="355" spans="1:23" ht="63">
      <c r="A355" s="135" t="s">
        <v>60</v>
      </c>
      <c r="B355" s="62" t="s">
        <v>98</v>
      </c>
      <c r="C355" s="63" t="s">
        <v>85</v>
      </c>
      <c r="D355" s="63"/>
      <c r="E355" s="37"/>
      <c r="F355" s="37"/>
      <c r="G355" s="37"/>
      <c r="H355" s="38"/>
      <c r="I355" s="74"/>
      <c r="J355" s="75"/>
      <c r="K355" s="76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47"/>
      <c r="W355" s="238"/>
    </row>
    <row r="356" spans="1:23" ht="15.75">
      <c r="A356" s="135" t="s">
        <v>73</v>
      </c>
      <c r="B356" s="62"/>
      <c r="C356" s="63"/>
      <c r="D356" s="63"/>
      <c r="E356" s="37"/>
      <c r="F356" s="37"/>
      <c r="G356" s="37"/>
      <c r="H356" s="38"/>
      <c r="I356" s="74"/>
      <c r="J356" s="75"/>
      <c r="K356" s="76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47"/>
      <c r="W356" s="238"/>
    </row>
    <row r="357" spans="1:23" ht="31.5">
      <c r="A357" s="135" t="s">
        <v>59</v>
      </c>
      <c r="B357" s="109" t="s">
        <v>58</v>
      </c>
      <c r="C357" s="78" t="s">
        <v>85</v>
      </c>
      <c r="D357" s="78"/>
      <c r="E357" s="37"/>
      <c r="F357" s="37"/>
      <c r="G357" s="37"/>
      <c r="H357" s="38"/>
      <c r="I357" s="74"/>
      <c r="J357" s="75"/>
      <c r="K357" s="76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47"/>
      <c r="W357" s="238"/>
    </row>
    <row r="358" spans="1:23" ht="15.75">
      <c r="A358" s="135" t="s">
        <v>74</v>
      </c>
      <c r="B358" s="77"/>
      <c r="C358" s="78"/>
      <c r="D358" s="78"/>
      <c r="E358" s="37"/>
      <c r="F358" s="37"/>
      <c r="G358" s="37"/>
      <c r="H358" s="38"/>
      <c r="I358" s="74"/>
      <c r="J358" s="75"/>
      <c r="K358" s="76"/>
      <c r="L358" s="238"/>
      <c r="M358" s="238"/>
      <c r="N358" s="238"/>
      <c r="O358" s="238"/>
      <c r="P358" s="238"/>
      <c r="Q358" s="238"/>
      <c r="R358" s="238"/>
      <c r="S358" s="238"/>
      <c r="T358" s="247"/>
      <c r="U358" s="247"/>
      <c r="V358" s="247"/>
      <c r="W358" s="238"/>
    </row>
    <row r="359" spans="1:23" ht="15.75">
      <c r="A359" s="467" t="s">
        <v>99</v>
      </c>
      <c r="B359" s="468"/>
      <c r="C359" s="468"/>
      <c r="D359" s="468"/>
      <c r="E359" s="468"/>
      <c r="F359" s="468"/>
      <c r="G359" s="468"/>
      <c r="H359" s="468"/>
      <c r="I359" s="468"/>
      <c r="J359" s="468"/>
      <c r="K359" s="469"/>
      <c r="L359" s="238"/>
      <c r="M359" s="238"/>
      <c r="N359" s="238"/>
      <c r="O359" s="238"/>
      <c r="P359" s="238"/>
      <c r="Q359" s="238"/>
      <c r="R359" s="238"/>
      <c r="S359" s="238"/>
      <c r="T359" s="247"/>
      <c r="U359" s="247"/>
      <c r="V359" s="247"/>
      <c r="W359" s="249"/>
    </row>
    <row r="360" spans="1:23" ht="15.75">
      <c r="A360" s="135" t="s">
        <v>61</v>
      </c>
      <c r="B360" s="62"/>
      <c r="C360" s="63" t="s">
        <v>85</v>
      </c>
      <c r="D360" s="63"/>
      <c r="E360" s="37"/>
      <c r="F360" s="37"/>
      <c r="G360" s="37"/>
      <c r="H360" s="38"/>
      <c r="I360" s="74"/>
      <c r="J360" s="75"/>
      <c r="K360" s="76"/>
      <c r="L360" s="238"/>
      <c r="M360" s="238"/>
      <c r="N360" s="238"/>
      <c r="O360" s="238"/>
      <c r="P360" s="238"/>
      <c r="Q360" s="238"/>
      <c r="R360" s="238"/>
      <c r="S360" s="238"/>
      <c r="T360" s="247"/>
      <c r="U360" s="247"/>
      <c r="V360" s="247"/>
      <c r="W360" s="249"/>
    </row>
    <row r="361" spans="1:23" ht="15.75">
      <c r="A361" s="456" t="s">
        <v>100</v>
      </c>
      <c r="B361" s="456"/>
      <c r="C361" s="456"/>
      <c r="D361" s="456"/>
      <c r="E361" s="456"/>
      <c r="F361" s="456"/>
      <c r="G361" s="456"/>
      <c r="H361" s="456"/>
      <c r="I361" s="456"/>
      <c r="J361" s="456"/>
      <c r="K361" s="456"/>
      <c r="L361" s="80"/>
      <c r="M361" s="257"/>
      <c r="N361" s="257"/>
      <c r="O361" s="257"/>
      <c r="P361" s="257"/>
      <c r="Q361" s="257"/>
      <c r="R361" s="257"/>
      <c r="S361" s="257"/>
      <c r="T361" s="257"/>
      <c r="U361" s="257"/>
      <c r="V361" s="257"/>
      <c r="W361" s="257"/>
    </row>
    <row r="362" spans="1:23" ht="15.75">
      <c r="A362" s="141" t="s">
        <v>17</v>
      </c>
      <c r="B362" s="62"/>
      <c r="C362" s="63" t="s">
        <v>85</v>
      </c>
      <c r="D362" s="63"/>
      <c r="E362" s="37"/>
      <c r="F362" s="37"/>
      <c r="G362" s="37"/>
      <c r="H362" s="38"/>
      <c r="I362" s="74"/>
      <c r="J362" s="75"/>
      <c r="K362" s="76"/>
      <c r="L362" s="238"/>
      <c r="M362" s="238"/>
      <c r="N362" s="238"/>
      <c r="O362" s="238"/>
      <c r="P362" s="238"/>
      <c r="Q362" s="238"/>
      <c r="R362" s="238"/>
      <c r="S362" s="238"/>
      <c r="T362" s="247"/>
      <c r="U362" s="247"/>
      <c r="V362" s="247"/>
      <c r="W362" s="249"/>
    </row>
    <row r="363" spans="1:23" ht="15.75">
      <c r="A363" s="141" t="s">
        <v>18</v>
      </c>
      <c r="B363" s="62"/>
      <c r="C363" s="63" t="s">
        <v>85</v>
      </c>
      <c r="D363" s="63"/>
      <c r="E363" s="37"/>
      <c r="F363" s="37"/>
      <c r="G363" s="37"/>
      <c r="H363" s="38"/>
      <c r="I363" s="74"/>
      <c r="J363" s="75"/>
      <c r="K363" s="76"/>
      <c r="L363" s="238"/>
      <c r="M363" s="238"/>
      <c r="N363" s="238"/>
      <c r="O363" s="238"/>
      <c r="P363" s="238"/>
      <c r="Q363" s="238"/>
      <c r="R363" s="238"/>
      <c r="S363" s="238"/>
      <c r="T363" s="247"/>
      <c r="U363" s="247"/>
      <c r="V363" s="247"/>
      <c r="W363" s="249"/>
    </row>
    <row r="364" spans="1:23" ht="15.75">
      <c r="A364" s="110" t="s">
        <v>19</v>
      </c>
      <c r="B364" s="48" t="s">
        <v>20</v>
      </c>
      <c r="C364" s="49"/>
      <c r="D364" s="49"/>
      <c r="E364" s="48"/>
      <c r="F364" s="48"/>
      <c r="G364" s="48"/>
      <c r="H364" s="48"/>
      <c r="I364" s="50"/>
      <c r="J364" s="51"/>
      <c r="K364" s="52"/>
      <c r="L364" s="53">
        <v>0</v>
      </c>
      <c r="M364" s="53">
        <f>M365+M368+M371+M374+M377</f>
        <v>537.5</v>
      </c>
      <c r="N364" s="53">
        <f aca="true" t="shared" si="53" ref="N364:W364">N365+N368+N371+N374+N377</f>
        <v>537.5</v>
      </c>
      <c r="O364" s="53">
        <f>P364+Q364</f>
        <v>623.7</v>
      </c>
      <c r="P364" s="53">
        <f t="shared" si="53"/>
        <v>623.7</v>
      </c>
      <c r="Q364" s="53">
        <f t="shared" si="53"/>
        <v>0</v>
      </c>
      <c r="R364" s="53">
        <f>S364+T364</f>
        <v>542.7</v>
      </c>
      <c r="S364" s="53">
        <f t="shared" si="53"/>
        <v>542.7</v>
      </c>
      <c r="T364" s="53">
        <f t="shared" si="53"/>
        <v>0</v>
      </c>
      <c r="U364" s="53">
        <f>V364+W364</f>
        <v>0</v>
      </c>
      <c r="V364" s="53">
        <f t="shared" si="53"/>
        <v>0</v>
      </c>
      <c r="W364" s="53">
        <f t="shared" si="53"/>
        <v>0</v>
      </c>
    </row>
    <row r="365" spans="1:23" ht="31.5">
      <c r="A365" s="114" t="s">
        <v>21</v>
      </c>
      <c r="B365" s="69" t="s">
        <v>62</v>
      </c>
      <c r="C365" s="80" t="s">
        <v>85</v>
      </c>
      <c r="D365" s="80"/>
      <c r="E365" s="55"/>
      <c r="F365" s="55"/>
      <c r="G365" s="55"/>
      <c r="H365" s="56"/>
      <c r="I365" s="57"/>
      <c r="J365" s="58"/>
      <c r="K365" s="59"/>
      <c r="L365" s="234"/>
      <c r="M365" s="234"/>
      <c r="N365" s="234"/>
      <c r="O365" s="234"/>
      <c r="P365" s="234"/>
      <c r="Q365" s="234"/>
      <c r="R365" s="234"/>
      <c r="S365" s="234"/>
      <c r="T365" s="283"/>
      <c r="U365" s="283"/>
      <c r="V365" s="283"/>
      <c r="W365" s="284"/>
    </row>
    <row r="366" spans="1:23" ht="15.75">
      <c r="A366" s="135" t="s">
        <v>10</v>
      </c>
      <c r="B366" s="62"/>
      <c r="C366" s="63"/>
      <c r="D366" s="63"/>
      <c r="E366" s="37"/>
      <c r="F366" s="37"/>
      <c r="G366" s="37"/>
      <c r="H366" s="38"/>
      <c r="I366" s="74"/>
      <c r="J366" s="75"/>
      <c r="K366" s="76"/>
      <c r="L366" s="238"/>
      <c r="M366" s="238"/>
      <c r="N366" s="238"/>
      <c r="O366" s="238"/>
      <c r="P366" s="238"/>
      <c r="Q366" s="238"/>
      <c r="R366" s="238"/>
      <c r="S366" s="238"/>
      <c r="T366" s="247"/>
      <c r="U366" s="247"/>
      <c r="V366" s="247"/>
      <c r="W366" s="249"/>
    </row>
    <row r="367" spans="1:23" ht="15.75">
      <c r="A367" s="135" t="s">
        <v>11</v>
      </c>
      <c r="B367" s="62"/>
      <c r="C367" s="63"/>
      <c r="D367" s="63"/>
      <c r="E367" s="37"/>
      <c r="F367" s="37"/>
      <c r="G367" s="37"/>
      <c r="H367" s="38"/>
      <c r="I367" s="74"/>
      <c r="J367" s="75"/>
      <c r="K367" s="76"/>
      <c r="L367" s="238"/>
      <c r="M367" s="238"/>
      <c r="N367" s="238"/>
      <c r="O367" s="238"/>
      <c r="P367" s="238"/>
      <c r="Q367" s="238"/>
      <c r="R367" s="238"/>
      <c r="S367" s="238"/>
      <c r="T367" s="247"/>
      <c r="U367" s="247"/>
      <c r="V367" s="247"/>
      <c r="W367" s="249"/>
    </row>
    <row r="368" spans="1:23" ht="63">
      <c r="A368" s="114" t="s">
        <v>22</v>
      </c>
      <c r="B368" s="69" t="s">
        <v>75</v>
      </c>
      <c r="C368" s="80" t="s">
        <v>85</v>
      </c>
      <c r="D368" s="80"/>
      <c r="E368" s="55"/>
      <c r="F368" s="55"/>
      <c r="G368" s="55"/>
      <c r="H368" s="56"/>
      <c r="I368" s="57"/>
      <c r="J368" s="58"/>
      <c r="K368" s="59"/>
      <c r="L368" s="234"/>
      <c r="M368" s="234"/>
      <c r="N368" s="234"/>
      <c r="O368" s="234"/>
      <c r="P368" s="234"/>
      <c r="Q368" s="234"/>
      <c r="R368" s="234"/>
      <c r="S368" s="234"/>
      <c r="T368" s="283"/>
      <c r="U368" s="283"/>
      <c r="V368" s="283"/>
      <c r="W368" s="284"/>
    </row>
    <row r="369" spans="1:23" ht="15.75">
      <c r="A369" s="135" t="s">
        <v>12</v>
      </c>
      <c r="B369" s="62"/>
      <c r="C369" s="63"/>
      <c r="D369" s="63"/>
      <c r="E369" s="37"/>
      <c r="F369" s="37"/>
      <c r="G369" s="37"/>
      <c r="H369" s="38"/>
      <c r="I369" s="74"/>
      <c r="J369" s="75"/>
      <c r="K369" s="76"/>
      <c r="L369" s="238"/>
      <c r="M369" s="238"/>
      <c r="N369" s="238"/>
      <c r="O369" s="238"/>
      <c r="P369" s="238"/>
      <c r="Q369" s="238"/>
      <c r="R369" s="238"/>
      <c r="S369" s="238"/>
      <c r="T369" s="247"/>
      <c r="U369" s="247"/>
      <c r="V369" s="247"/>
      <c r="W369" s="249"/>
    </row>
    <row r="370" spans="1:23" ht="15.75">
      <c r="A370" s="135" t="s">
        <v>13</v>
      </c>
      <c r="B370" s="62"/>
      <c r="C370" s="63"/>
      <c r="D370" s="63"/>
      <c r="E370" s="37"/>
      <c r="F370" s="37"/>
      <c r="G370" s="37"/>
      <c r="H370" s="38"/>
      <c r="I370" s="74"/>
      <c r="J370" s="75"/>
      <c r="K370" s="76"/>
      <c r="L370" s="238"/>
      <c r="M370" s="238"/>
      <c r="N370" s="238"/>
      <c r="O370" s="238"/>
      <c r="P370" s="238"/>
      <c r="Q370" s="238"/>
      <c r="R370" s="238"/>
      <c r="S370" s="238"/>
      <c r="T370" s="247"/>
      <c r="U370" s="247"/>
      <c r="V370" s="247"/>
      <c r="W370" s="249"/>
    </row>
    <row r="371" spans="1:23" ht="47.25">
      <c r="A371" s="114" t="s">
        <v>29</v>
      </c>
      <c r="B371" s="69" t="s">
        <v>65</v>
      </c>
      <c r="C371" s="80" t="s">
        <v>85</v>
      </c>
      <c r="D371" s="80"/>
      <c r="E371" s="69"/>
      <c r="F371" s="69"/>
      <c r="G371" s="69"/>
      <c r="H371" s="56"/>
      <c r="I371" s="83"/>
      <c r="J371" s="84"/>
      <c r="K371" s="85"/>
      <c r="L371" s="242"/>
      <c r="M371" s="242"/>
      <c r="N371" s="242"/>
      <c r="O371" s="242"/>
      <c r="P371" s="242"/>
      <c r="Q371" s="242"/>
      <c r="R371" s="242"/>
      <c r="S371" s="242"/>
      <c r="T371" s="285"/>
      <c r="U371" s="285"/>
      <c r="V371" s="285"/>
      <c r="W371" s="286"/>
    </row>
    <row r="372" spans="1:23" ht="15.75">
      <c r="A372" s="135" t="s">
        <v>31</v>
      </c>
      <c r="B372" s="62"/>
      <c r="C372" s="63"/>
      <c r="D372" s="63"/>
      <c r="E372" s="37"/>
      <c r="F372" s="37"/>
      <c r="G372" s="37"/>
      <c r="H372" s="38"/>
      <c r="I372" s="74"/>
      <c r="J372" s="75"/>
      <c r="K372" s="76"/>
      <c r="L372" s="238"/>
      <c r="M372" s="238"/>
      <c r="N372" s="238"/>
      <c r="O372" s="238"/>
      <c r="P372" s="238"/>
      <c r="Q372" s="238"/>
      <c r="R372" s="238"/>
      <c r="S372" s="238"/>
      <c r="T372" s="247"/>
      <c r="U372" s="247"/>
      <c r="V372" s="247"/>
      <c r="W372" s="249"/>
    </row>
    <row r="373" spans="1:23" ht="15.75">
      <c r="A373" s="135" t="s">
        <v>14</v>
      </c>
      <c r="B373" s="62"/>
      <c r="C373" s="63"/>
      <c r="D373" s="63"/>
      <c r="E373" s="37"/>
      <c r="F373" s="37"/>
      <c r="G373" s="37"/>
      <c r="H373" s="38"/>
      <c r="I373" s="74"/>
      <c r="J373" s="75"/>
      <c r="K373" s="76"/>
      <c r="L373" s="238"/>
      <c r="M373" s="238"/>
      <c r="N373" s="238"/>
      <c r="O373" s="238"/>
      <c r="P373" s="238"/>
      <c r="Q373" s="238"/>
      <c r="R373" s="238"/>
      <c r="S373" s="238"/>
      <c r="T373" s="247"/>
      <c r="U373" s="247"/>
      <c r="V373" s="247"/>
      <c r="W373" s="249"/>
    </row>
    <row r="374" spans="1:23" ht="15.75">
      <c r="A374" s="114" t="s">
        <v>32</v>
      </c>
      <c r="B374" s="69" t="s">
        <v>63</v>
      </c>
      <c r="C374" s="80" t="s">
        <v>85</v>
      </c>
      <c r="D374" s="80"/>
      <c r="E374" s="69"/>
      <c r="F374" s="69"/>
      <c r="G374" s="69"/>
      <c r="H374" s="56"/>
      <c r="I374" s="83"/>
      <c r="J374" s="84"/>
      <c r="K374" s="85"/>
      <c r="L374" s="242"/>
      <c r="M374" s="242"/>
      <c r="N374" s="242"/>
      <c r="O374" s="242"/>
      <c r="P374" s="242"/>
      <c r="Q374" s="242"/>
      <c r="R374" s="242"/>
      <c r="S374" s="242"/>
      <c r="T374" s="285"/>
      <c r="U374" s="285"/>
      <c r="V374" s="285"/>
      <c r="W374" s="286"/>
    </row>
    <row r="375" spans="1:23" ht="15.75">
      <c r="A375" s="135" t="s">
        <v>15</v>
      </c>
      <c r="B375" s="37"/>
      <c r="C375" s="38"/>
      <c r="D375" s="38"/>
      <c r="E375" s="37"/>
      <c r="F375" s="37"/>
      <c r="G375" s="37"/>
      <c r="H375" s="38"/>
      <c r="I375" s="74"/>
      <c r="J375" s="75"/>
      <c r="K375" s="76"/>
      <c r="L375" s="238"/>
      <c r="M375" s="238"/>
      <c r="N375" s="238"/>
      <c r="O375" s="238"/>
      <c r="P375" s="238"/>
      <c r="Q375" s="238"/>
      <c r="R375" s="238"/>
      <c r="S375" s="238"/>
      <c r="T375" s="247"/>
      <c r="U375" s="247"/>
      <c r="V375" s="247"/>
      <c r="W375" s="249"/>
    </row>
    <row r="376" spans="1:23" ht="15.75">
      <c r="A376" s="135" t="s">
        <v>16</v>
      </c>
      <c r="B376" s="37"/>
      <c r="C376" s="38"/>
      <c r="D376" s="38"/>
      <c r="E376" s="37"/>
      <c r="F376" s="37"/>
      <c r="G376" s="37"/>
      <c r="H376" s="37"/>
      <c r="I376" s="74"/>
      <c r="J376" s="75"/>
      <c r="K376" s="76"/>
      <c r="L376" s="238"/>
      <c r="M376" s="238"/>
      <c r="N376" s="238"/>
      <c r="O376" s="238"/>
      <c r="P376" s="238"/>
      <c r="Q376" s="238"/>
      <c r="R376" s="238"/>
      <c r="S376" s="238"/>
      <c r="T376" s="247"/>
      <c r="U376" s="247"/>
      <c r="V376" s="247"/>
      <c r="W376" s="249"/>
    </row>
    <row r="377" spans="1:23" ht="15.75">
      <c r="A377" s="114" t="s">
        <v>66</v>
      </c>
      <c r="B377" s="69" t="s">
        <v>64</v>
      </c>
      <c r="C377" s="80" t="s">
        <v>85</v>
      </c>
      <c r="D377" s="80"/>
      <c r="E377" s="55"/>
      <c r="F377" s="55"/>
      <c r="G377" s="55"/>
      <c r="H377" s="56"/>
      <c r="I377" s="57"/>
      <c r="J377" s="58"/>
      <c r="K377" s="59"/>
      <c r="L377" s="234">
        <v>0</v>
      </c>
      <c r="M377" s="242">
        <f>SUM(M378:M379)</f>
        <v>537.5</v>
      </c>
      <c r="N377" s="242">
        <f aca="true" t="shared" si="54" ref="N377:W377">SUM(N378:N379)</f>
        <v>537.5</v>
      </c>
      <c r="O377" s="242">
        <f>P377+Q377</f>
        <v>623.7</v>
      </c>
      <c r="P377" s="242">
        <f>SUM(P378:P379)</f>
        <v>623.7</v>
      </c>
      <c r="Q377" s="242">
        <f t="shared" si="54"/>
        <v>0</v>
      </c>
      <c r="R377" s="242">
        <f>S377+T377</f>
        <v>542.7</v>
      </c>
      <c r="S377" s="242">
        <f t="shared" si="54"/>
        <v>542.7</v>
      </c>
      <c r="T377" s="242">
        <f t="shared" si="54"/>
        <v>0</v>
      </c>
      <c r="U377" s="242">
        <f>V377+W377</f>
        <v>0</v>
      </c>
      <c r="V377" s="242">
        <f t="shared" si="54"/>
        <v>0</v>
      </c>
      <c r="W377" s="242">
        <f t="shared" si="54"/>
        <v>0</v>
      </c>
    </row>
    <row r="378" spans="1:23" ht="82.5" customHeight="1">
      <c r="A378" s="135" t="s">
        <v>17</v>
      </c>
      <c r="B378" s="37" t="s">
        <v>64</v>
      </c>
      <c r="C378" s="63"/>
      <c r="D378" s="63"/>
      <c r="E378" s="40" t="s">
        <v>238</v>
      </c>
      <c r="F378" s="40" t="s">
        <v>238</v>
      </c>
      <c r="G378" s="40" t="s">
        <v>441</v>
      </c>
      <c r="H378" s="40" t="s">
        <v>367</v>
      </c>
      <c r="I378" s="484" t="s">
        <v>442</v>
      </c>
      <c r="J378" s="486">
        <v>40590</v>
      </c>
      <c r="K378" s="444" t="s">
        <v>121</v>
      </c>
      <c r="L378" s="238">
        <v>0</v>
      </c>
      <c r="M378" s="238">
        <v>537.5</v>
      </c>
      <c r="N378" s="238">
        <v>537.5</v>
      </c>
      <c r="O378" s="246">
        <f>P378+Q378</f>
        <v>0</v>
      </c>
      <c r="P378" s="238">
        <v>0</v>
      </c>
      <c r="Q378" s="238">
        <v>0</v>
      </c>
      <c r="R378" s="246">
        <f>S378+T378</f>
        <v>0</v>
      </c>
      <c r="S378" s="238">
        <v>0</v>
      </c>
      <c r="T378" s="247">
        <v>0</v>
      </c>
      <c r="U378" s="246">
        <f>V378+W378</f>
        <v>0</v>
      </c>
      <c r="V378" s="247">
        <v>0</v>
      </c>
      <c r="W378" s="249">
        <v>0</v>
      </c>
    </row>
    <row r="379" spans="1:23" ht="76.5" customHeight="1">
      <c r="A379" s="135" t="s">
        <v>18</v>
      </c>
      <c r="B379" s="37" t="s">
        <v>64</v>
      </c>
      <c r="C379" s="38"/>
      <c r="D379" s="38"/>
      <c r="E379" s="40" t="s">
        <v>238</v>
      </c>
      <c r="F379" s="40" t="s">
        <v>238</v>
      </c>
      <c r="G379" s="40" t="s">
        <v>443</v>
      </c>
      <c r="H379" s="40" t="s">
        <v>367</v>
      </c>
      <c r="I379" s="485"/>
      <c r="J379" s="487"/>
      <c r="K379" s="445"/>
      <c r="L379" s="238">
        <v>0</v>
      </c>
      <c r="M379" s="238">
        <v>0</v>
      </c>
      <c r="N379" s="238">
        <v>0</v>
      </c>
      <c r="O379" s="246">
        <f>P379+Q379</f>
        <v>623.7</v>
      </c>
      <c r="P379" s="238">
        <v>623.7</v>
      </c>
      <c r="Q379" s="238">
        <v>0</v>
      </c>
      <c r="R379" s="246">
        <f>S379+T379</f>
        <v>542.7</v>
      </c>
      <c r="S379" s="238">
        <v>542.7</v>
      </c>
      <c r="T379" s="247">
        <v>0</v>
      </c>
      <c r="U379" s="246">
        <f>V379+W379</f>
        <v>0</v>
      </c>
      <c r="V379" s="247">
        <v>0</v>
      </c>
      <c r="W379" s="249">
        <v>0</v>
      </c>
    </row>
    <row r="380" spans="1:23" ht="15.75">
      <c r="A380" s="110" t="s">
        <v>23</v>
      </c>
      <c r="B380" s="48" t="s">
        <v>101</v>
      </c>
      <c r="C380" s="49"/>
      <c r="D380" s="49"/>
      <c r="E380" s="48"/>
      <c r="F380" s="48"/>
      <c r="G380" s="48"/>
      <c r="H380" s="48"/>
      <c r="I380" s="50"/>
      <c r="J380" s="51"/>
      <c r="K380" s="52"/>
      <c r="L380" s="287"/>
      <c r="M380" s="288"/>
      <c r="N380" s="288"/>
      <c r="O380" s="288"/>
      <c r="P380" s="288"/>
      <c r="Q380" s="288"/>
      <c r="R380" s="288"/>
      <c r="S380" s="288"/>
      <c r="T380" s="289"/>
      <c r="U380" s="289"/>
      <c r="V380" s="289"/>
      <c r="W380" s="290"/>
    </row>
    <row r="381" spans="1:23" ht="47.25">
      <c r="A381" s="114" t="s">
        <v>21</v>
      </c>
      <c r="B381" s="69" t="s">
        <v>102</v>
      </c>
      <c r="C381" s="80" t="s">
        <v>85</v>
      </c>
      <c r="D381" s="80"/>
      <c r="E381" s="55"/>
      <c r="F381" s="55"/>
      <c r="G381" s="55"/>
      <c r="H381" s="56"/>
      <c r="I381" s="57"/>
      <c r="J381" s="58"/>
      <c r="K381" s="59"/>
      <c r="L381" s="234"/>
      <c r="M381" s="234"/>
      <c r="N381" s="234"/>
      <c r="O381" s="234"/>
      <c r="P381" s="234"/>
      <c r="Q381" s="234"/>
      <c r="R381" s="234"/>
      <c r="S381" s="234"/>
      <c r="T381" s="283"/>
      <c r="U381" s="283"/>
      <c r="V381" s="283"/>
      <c r="W381" s="284"/>
    </row>
    <row r="382" spans="1:23" ht="15.75">
      <c r="A382" s="118" t="s">
        <v>10</v>
      </c>
      <c r="B382" s="62"/>
      <c r="C382" s="63"/>
      <c r="D382" s="63"/>
      <c r="E382" s="62"/>
      <c r="F382" s="62"/>
      <c r="G382" s="62"/>
      <c r="H382" s="63"/>
      <c r="I382" s="87"/>
      <c r="J382" s="42"/>
      <c r="K382" s="42"/>
      <c r="L382" s="291"/>
      <c r="M382" s="250"/>
      <c r="N382" s="250"/>
      <c r="O382" s="250"/>
      <c r="P382" s="250"/>
      <c r="Q382" s="250"/>
      <c r="R382" s="250"/>
      <c r="S382" s="250"/>
      <c r="T382" s="251"/>
      <c r="U382" s="251"/>
      <c r="V382" s="251"/>
      <c r="W382" s="252"/>
    </row>
    <row r="383" spans="1:23" ht="15.75">
      <c r="A383" s="118" t="s">
        <v>11</v>
      </c>
      <c r="B383" s="62"/>
      <c r="C383" s="63"/>
      <c r="D383" s="63"/>
      <c r="E383" s="62"/>
      <c r="F383" s="62"/>
      <c r="G383" s="62"/>
      <c r="H383" s="63"/>
      <c r="I383" s="87"/>
      <c r="J383" s="42"/>
      <c r="K383" s="42"/>
      <c r="L383" s="291"/>
      <c r="M383" s="250"/>
      <c r="N383" s="250"/>
      <c r="O383" s="250"/>
      <c r="P383" s="250"/>
      <c r="Q383" s="250"/>
      <c r="R383" s="250"/>
      <c r="S383" s="250"/>
      <c r="T383" s="251"/>
      <c r="U383" s="251"/>
      <c r="V383" s="251"/>
      <c r="W383" s="252"/>
    </row>
    <row r="384" spans="1:23" ht="78.75">
      <c r="A384" s="114" t="s">
        <v>22</v>
      </c>
      <c r="B384" s="69" t="s">
        <v>103</v>
      </c>
      <c r="C384" s="80" t="s">
        <v>85</v>
      </c>
      <c r="D384" s="80"/>
      <c r="E384" s="55"/>
      <c r="F384" s="55"/>
      <c r="G384" s="55"/>
      <c r="H384" s="56"/>
      <c r="I384" s="57"/>
      <c r="J384" s="58"/>
      <c r="K384" s="59"/>
      <c r="L384" s="234"/>
      <c r="M384" s="234"/>
      <c r="N384" s="234"/>
      <c r="O384" s="234"/>
      <c r="P384" s="234"/>
      <c r="Q384" s="234"/>
      <c r="R384" s="234"/>
      <c r="S384" s="234"/>
      <c r="T384" s="283"/>
      <c r="U384" s="283"/>
      <c r="V384" s="283"/>
      <c r="W384" s="284"/>
    </row>
    <row r="385" spans="1:23" ht="15.75">
      <c r="A385" s="135" t="s">
        <v>12</v>
      </c>
      <c r="B385" s="37"/>
      <c r="C385" s="38"/>
      <c r="D385" s="38"/>
      <c r="E385" s="37"/>
      <c r="F385" s="37"/>
      <c r="G385" s="37"/>
      <c r="H385" s="38"/>
      <c r="I385" s="74"/>
      <c r="J385" s="75"/>
      <c r="K385" s="76"/>
      <c r="L385" s="238"/>
      <c r="M385" s="238"/>
      <c r="N385" s="238"/>
      <c r="O385" s="238"/>
      <c r="P385" s="238"/>
      <c r="Q385" s="238"/>
      <c r="R385" s="238"/>
      <c r="S385" s="238"/>
      <c r="T385" s="247"/>
      <c r="U385" s="247"/>
      <c r="V385" s="247"/>
      <c r="W385" s="249"/>
    </row>
    <row r="386" spans="1:23" ht="15.75">
      <c r="A386" s="135" t="s">
        <v>13</v>
      </c>
      <c r="B386" s="37"/>
      <c r="C386" s="38"/>
      <c r="D386" s="38"/>
      <c r="E386" s="37"/>
      <c r="F386" s="37"/>
      <c r="G386" s="37"/>
      <c r="H386" s="37"/>
      <c r="I386" s="74"/>
      <c r="J386" s="75"/>
      <c r="K386" s="76"/>
      <c r="L386" s="238"/>
      <c r="M386" s="238"/>
      <c r="N386" s="238"/>
      <c r="O386" s="238"/>
      <c r="P386" s="238"/>
      <c r="Q386" s="238"/>
      <c r="R386" s="238"/>
      <c r="S386" s="238"/>
      <c r="T386" s="247"/>
      <c r="U386" s="247"/>
      <c r="V386" s="247"/>
      <c r="W386" s="249"/>
    </row>
    <row r="387" spans="1:23" ht="15.75">
      <c r="A387" s="110" t="s">
        <v>24</v>
      </c>
      <c r="B387" s="457" t="s">
        <v>104</v>
      </c>
      <c r="C387" s="457"/>
      <c r="D387" s="457"/>
      <c r="E387" s="457"/>
      <c r="F387" s="457"/>
      <c r="G387" s="457"/>
      <c r="H387" s="457"/>
      <c r="I387" s="457"/>
      <c r="J387" s="457"/>
      <c r="K387" s="457"/>
      <c r="L387" s="35">
        <v>0</v>
      </c>
      <c r="M387" s="292">
        <f>SUM(M388:M389)</f>
        <v>274.3</v>
      </c>
      <c r="N387" s="292">
        <f aca="true" t="shared" si="55" ref="N387:W387">SUM(N388:N389)</f>
        <v>274.3</v>
      </c>
      <c r="O387" s="292">
        <f>P387+Q387</f>
        <v>164.9</v>
      </c>
      <c r="P387" s="292">
        <f t="shared" si="55"/>
        <v>164.9</v>
      </c>
      <c r="Q387" s="292">
        <f t="shared" si="55"/>
        <v>0</v>
      </c>
      <c r="R387" s="292">
        <f>S387+T387</f>
        <v>297</v>
      </c>
      <c r="S387" s="292">
        <f t="shared" si="55"/>
        <v>297</v>
      </c>
      <c r="T387" s="292">
        <f t="shared" si="55"/>
        <v>0</v>
      </c>
      <c r="U387" s="292">
        <f>V387+W387</f>
        <v>0</v>
      </c>
      <c r="V387" s="292">
        <f t="shared" si="55"/>
        <v>0</v>
      </c>
      <c r="W387" s="292">
        <f t="shared" si="55"/>
        <v>0</v>
      </c>
    </row>
    <row r="388" spans="1:23" ht="78.75">
      <c r="A388" s="118" t="s">
        <v>21</v>
      </c>
      <c r="B388" s="89" t="s">
        <v>444</v>
      </c>
      <c r="C388" s="90"/>
      <c r="D388" s="90"/>
      <c r="E388" s="158" t="s">
        <v>238</v>
      </c>
      <c r="F388" s="158" t="s">
        <v>238</v>
      </c>
      <c r="G388" s="158" t="s">
        <v>441</v>
      </c>
      <c r="H388" s="157">
        <v>810</v>
      </c>
      <c r="I388" s="484" t="s">
        <v>442</v>
      </c>
      <c r="J388" s="486">
        <v>40590</v>
      </c>
      <c r="K388" s="444" t="s">
        <v>121</v>
      </c>
      <c r="L388" s="250">
        <v>0</v>
      </c>
      <c r="M388" s="238">
        <v>274.3</v>
      </c>
      <c r="N388" s="238">
        <v>274.3</v>
      </c>
      <c r="O388" s="281">
        <f>P388+Q388</f>
        <v>0</v>
      </c>
      <c r="P388" s="238">
        <v>0</v>
      </c>
      <c r="Q388" s="238">
        <v>0</v>
      </c>
      <c r="R388" s="281">
        <f>S388+T388</f>
        <v>0</v>
      </c>
      <c r="S388" s="238">
        <v>0</v>
      </c>
      <c r="T388" s="247">
        <v>0</v>
      </c>
      <c r="U388" s="281">
        <f>V388+W388</f>
        <v>0</v>
      </c>
      <c r="V388" s="247">
        <v>0</v>
      </c>
      <c r="W388" s="249">
        <v>0</v>
      </c>
    </row>
    <row r="389" spans="1:23" ht="78.75">
      <c r="A389" s="118" t="s">
        <v>22</v>
      </c>
      <c r="B389" s="89" t="s">
        <v>444</v>
      </c>
      <c r="C389" s="90"/>
      <c r="D389" s="90"/>
      <c r="E389" s="158" t="s">
        <v>238</v>
      </c>
      <c r="F389" s="158" t="s">
        <v>238</v>
      </c>
      <c r="G389" s="158" t="s">
        <v>443</v>
      </c>
      <c r="H389" s="157" t="s">
        <v>445</v>
      </c>
      <c r="I389" s="485"/>
      <c r="J389" s="487"/>
      <c r="K389" s="445"/>
      <c r="L389" s="250">
        <v>0</v>
      </c>
      <c r="M389" s="238">
        <v>0</v>
      </c>
      <c r="N389" s="238">
        <v>0</v>
      </c>
      <c r="O389" s="281">
        <f>P389+Q389</f>
        <v>164.9</v>
      </c>
      <c r="P389" s="238">
        <v>164.9</v>
      </c>
      <c r="Q389" s="238">
        <v>0</v>
      </c>
      <c r="R389" s="281">
        <f>S389+T389</f>
        <v>297</v>
      </c>
      <c r="S389" s="238">
        <v>297</v>
      </c>
      <c r="T389" s="247">
        <v>0</v>
      </c>
      <c r="U389" s="281">
        <f>V389+W389</f>
        <v>0</v>
      </c>
      <c r="V389" s="247">
        <v>0</v>
      </c>
      <c r="W389" s="249">
        <v>0</v>
      </c>
    </row>
    <row r="390" spans="1:23" ht="15.75">
      <c r="A390" s="110" t="s">
        <v>25</v>
      </c>
      <c r="B390" s="48" t="s">
        <v>26</v>
      </c>
      <c r="C390" s="49"/>
      <c r="D390" s="49"/>
      <c r="E390" s="48"/>
      <c r="F390" s="48"/>
      <c r="G390" s="48"/>
      <c r="H390" s="48"/>
      <c r="I390" s="50"/>
      <c r="J390" s="51"/>
      <c r="K390" s="52"/>
      <c r="L390" s="86"/>
      <c r="M390" s="86"/>
      <c r="N390" s="86"/>
      <c r="O390" s="86"/>
      <c r="P390" s="86"/>
      <c r="Q390" s="86"/>
      <c r="R390" s="272"/>
      <c r="S390" s="86"/>
      <c r="T390" s="152"/>
      <c r="U390" s="152"/>
      <c r="V390" s="152"/>
      <c r="W390" s="153"/>
    </row>
    <row r="391" spans="1:23" ht="15.75">
      <c r="A391" s="164" t="s">
        <v>21</v>
      </c>
      <c r="B391" s="93" t="s">
        <v>27</v>
      </c>
      <c r="C391" s="94" t="s">
        <v>85</v>
      </c>
      <c r="D391" s="94"/>
      <c r="E391" s="93"/>
      <c r="F391" s="93"/>
      <c r="G391" s="93"/>
      <c r="H391" s="93"/>
      <c r="I391" s="95"/>
      <c r="J391" s="96"/>
      <c r="K391" s="97"/>
      <c r="L391" s="168"/>
      <c r="M391" s="168"/>
      <c r="N391" s="168"/>
      <c r="O391" s="168"/>
      <c r="P391" s="168"/>
      <c r="Q391" s="168"/>
      <c r="R391" s="168"/>
      <c r="S391" s="168"/>
      <c r="T391" s="170"/>
      <c r="U391" s="170"/>
      <c r="V391" s="170"/>
      <c r="W391" s="171"/>
    </row>
    <row r="392" spans="1:23" ht="63">
      <c r="A392" s="118" t="s">
        <v>10</v>
      </c>
      <c r="B392" s="62" t="s">
        <v>369</v>
      </c>
      <c r="C392" s="63" t="s">
        <v>85</v>
      </c>
      <c r="D392" s="63"/>
      <c r="E392" s="62"/>
      <c r="F392" s="62"/>
      <c r="G392" s="62"/>
      <c r="H392" s="63"/>
      <c r="I392" s="87"/>
      <c r="J392" s="42"/>
      <c r="K392" s="42"/>
      <c r="L392" s="65"/>
      <c r="M392" s="65"/>
      <c r="N392" s="65"/>
      <c r="O392" s="65"/>
      <c r="P392" s="65"/>
      <c r="Q392" s="65"/>
      <c r="R392" s="65"/>
      <c r="S392" s="88"/>
      <c r="T392" s="155"/>
      <c r="U392" s="155"/>
      <c r="V392" s="155"/>
      <c r="W392" s="156"/>
    </row>
    <row r="393" spans="1:23" ht="15.75">
      <c r="A393" s="164" t="s">
        <v>29</v>
      </c>
      <c r="B393" s="69" t="s">
        <v>30</v>
      </c>
      <c r="C393" s="80" t="s">
        <v>85</v>
      </c>
      <c r="D393" s="80"/>
      <c r="E393" s="69"/>
      <c r="F393" s="69"/>
      <c r="G393" s="69"/>
      <c r="H393" s="56"/>
      <c r="I393" s="95"/>
      <c r="J393" s="96"/>
      <c r="K393" s="96"/>
      <c r="L393" s="168"/>
      <c r="M393" s="168"/>
      <c r="N393" s="168"/>
      <c r="O393" s="168"/>
      <c r="P393" s="169"/>
      <c r="Q393" s="169"/>
      <c r="R393" s="169"/>
      <c r="S393" s="168"/>
      <c r="T393" s="170"/>
      <c r="U393" s="170"/>
      <c r="V393" s="170"/>
      <c r="W393" s="171"/>
    </row>
    <row r="394" spans="1:23" ht="15.75">
      <c r="A394" s="118" t="s">
        <v>31</v>
      </c>
      <c r="B394" s="62"/>
      <c r="C394" s="63"/>
      <c r="D394" s="63"/>
      <c r="E394" s="62"/>
      <c r="F394" s="62"/>
      <c r="G394" s="62"/>
      <c r="H394" s="63"/>
      <c r="I394" s="87"/>
      <c r="J394" s="42"/>
      <c r="K394" s="42"/>
      <c r="L394" s="88"/>
      <c r="M394" s="88"/>
      <c r="N394" s="88"/>
      <c r="O394" s="88"/>
      <c r="P394" s="65"/>
      <c r="Q394" s="65"/>
      <c r="R394" s="65"/>
      <c r="S394" s="88"/>
      <c r="T394" s="155"/>
      <c r="U394" s="155"/>
      <c r="V394" s="155"/>
      <c r="W394" s="156"/>
    </row>
    <row r="395" spans="1:23" ht="15.75">
      <c r="A395" s="118" t="s">
        <v>14</v>
      </c>
      <c r="B395" s="62"/>
      <c r="C395" s="63"/>
      <c r="D395" s="63"/>
      <c r="E395" s="62"/>
      <c r="F395" s="62"/>
      <c r="G395" s="62"/>
      <c r="H395" s="63"/>
      <c r="I395" s="87"/>
      <c r="J395" s="42"/>
      <c r="K395" s="42"/>
      <c r="L395" s="88"/>
      <c r="M395" s="88"/>
      <c r="N395" s="88"/>
      <c r="O395" s="88"/>
      <c r="P395" s="65"/>
      <c r="Q395" s="65"/>
      <c r="R395" s="65"/>
      <c r="S395" s="88"/>
      <c r="T395" s="155"/>
      <c r="U395" s="155"/>
      <c r="V395" s="155"/>
      <c r="W395" s="156"/>
    </row>
    <row r="396" spans="1:23" ht="31.5">
      <c r="A396" s="164" t="s">
        <v>32</v>
      </c>
      <c r="B396" s="69" t="s">
        <v>33</v>
      </c>
      <c r="C396" s="80" t="s">
        <v>85</v>
      </c>
      <c r="D396" s="80"/>
      <c r="E396" s="69"/>
      <c r="F396" s="69"/>
      <c r="G396" s="69"/>
      <c r="H396" s="56"/>
      <c r="I396" s="95"/>
      <c r="J396" s="96"/>
      <c r="K396" s="96"/>
      <c r="L396" s="168"/>
      <c r="M396" s="168"/>
      <c r="N396" s="168"/>
      <c r="O396" s="168"/>
      <c r="P396" s="169"/>
      <c r="Q396" s="169"/>
      <c r="R396" s="169"/>
      <c r="S396" s="168"/>
      <c r="T396" s="170"/>
      <c r="U396" s="170"/>
      <c r="V396" s="170"/>
      <c r="W396" s="171"/>
    </row>
    <row r="397" spans="1:23" ht="15.75">
      <c r="A397" s="118" t="s">
        <v>15</v>
      </c>
      <c r="B397" s="62"/>
      <c r="C397" s="63"/>
      <c r="D397" s="63"/>
      <c r="E397" s="62"/>
      <c r="F397" s="62"/>
      <c r="G397" s="62"/>
      <c r="H397" s="63"/>
      <c r="I397" s="87"/>
      <c r="J397" s="42"/>
      <c r="K397" s="42"/>
      <c r="L397" s="88"/>
      <c r="M397" s="88"/>
      <c r="N397" s="88"/>
      <c r="O397" s="88"/>
      <c r="P397" s="65"/>
      <c r="Q397" s="65"/>
      <c r="R397" s="65"/>
      <c r="S397" s="88"/>
      <c r="T397" s="155"/>
      <c r="U397" s="155"/>
      <c r="V397" s="155"/>
      <c r="W397" s="156"/>
    </row>
    <row r="398" spans="1:23" ht="15.75">
      <c r="A398" s="118" t="s">
        <v>16</v>
      </c>
      <c r="B398" s="62"/>
      <c r="C398" s="63"/>
      <c r="D398" s="63"/>
      <c r="E398" s="62"/>
      <c r="F398" s="62"/>
      <c r="G398" s="62"/>
      <c r="H398" s="63"/>
      <c r="I398" s="87"/>
      <c r="J398" s="42"/>
      <c r="K398" s="42"/>
      <c r="L398" s="88"/>
      <c r="M398" s="88"/>
      <c r="N398" s="88"/>
      <c r="O398" s="88"/>
      <c r="P398" s="65"/>
      <c r="Q398" s="65"/>
      <c r="R398" s="65"/>
      <c r="S398" s="88"/>
      <c r="T398" s="155"/>
      <c r="U398" s="155"/>
      <c r="V398" s="155"/>
      <c r="W398" s="156"/>
    </row>
    <row r="399" spans="1:23" ht="15.75">
      <c r="A399" s="110" t="s">
        <v>34</v>
      </c>
      <c r="B399" s="48" t="s">
        <v>105</v>
      </c>
      <c r="C399" s="49"/>
      <c r="D399" s="49"/>
      <c r="E399" s="48"/>
      <c r="F399" s="48"/>
      <c r="G399" s="48"/>
      <c r="H399" s="48"/>
      <c r="I399" s="50"/>
      <c r="J399" s="51"/>
      <c r="K399" s="52"/>
      <c r="L399" s="86"/>
      <c r="M399" s="86"/>
      <c r="N399" s="86"/>
      <c r="O399" s="86"/>
      <c r="P399" s="86"/>
      <c r="Q399" s="86"/>
      <c r="R399" s="86"/>
      <c r="S399" s="86"/>
      <c r="T399" s="152"/>
      <c r="U399" s="152"/>
      <c r="V399" s="152"/>
      <c r="W399" s="153"/>
    </row>
    <row r="400" spans="1:23" ht="15.75">
      <c r="A400" s="118"/>
      <c r="B400" s="62"/>
      <c r="C400" s="63" t="s">
        <v>85</v>
      </c>
      <c r="D400" s="63"/>
      <c r="E400" s="62"/>
      <c r="F400" s="62"/>
      <c r="G400" s="62"/>
      <c r="H400" s="63"/>
      <c r="I400" s="87"/>
      <c r="J400" s="42"/>
      <c r="K400" s="42"/>
      <c r="L400" s="65"/>
      <c r="M400" s="65"/>
      <c r="N400" s="65"/>
      <c r="O400" s="65"/>
      <c r="P400" s="88"/>
      <c r="Q400" s="88"/>
      <c r="R400" s="88"/>
      <c r="S400" s="65"/>
      <c r="T400" s="120"/>
      <c r="U400" s="120"/>
      <c r="V400" s="120"/>
      <c r="W400" s="121"/>
    </row>
    <row r="401" spans="1:23" ht="15.75">
      <c r="A401" s="273" t="s">
        <v>35</v>
      </c>
      <c r="B401" s="478" t="s">
        <v>106</v>
      </c>
      <c r="C401" s="479"/>
      <c r="D401" s="479"/>
      <c r="E401" s="479"/>
      <c r="F401" s="479"/>
      <c r="G401" s="479"/>
      <c r="H401" s="479"/>
      <c r="I401" s="479"/>
      <c r="J401" s="479"/>
      <c r="K401" s="479"/>
      <c r="L401" s="479"/>
      <c r="M401" s="479"/>
      <c r="N401" s="479"/>
      <c r="O401" s="479"/>
      <c r="P401" s="479"/>
      <c r="Q401" s="479"/>
      <c r="R401" s="479"/>
      <c r="S401" s="479"/>
      <c r="T401" s="479"/>
      <c r="U401" s="479"/>
      <c r="V401" s="479"/>
      <c r="W401" s="480"/>
    </row>
    <row r="402" spans="1:23" ht="18.75">
      <c r="A402" s="274"/>
      <c r="B402" s="275"/>
      <c r="C402" s="276" t="s">
        <v>85</v>
      </c>
      <c r="D402" s="276"/>
      <c r="E402" s="275"/>
      <c r="F402" s="275"/>
      <c r="G402" s="275"/>
      <c r="H402" s="276"/>
      <c r="I402" s="277"/>
      <c r="J402" s="278"/>
      <c r="K402" s="278"/>
      <c r="L402" s="279"/>
      <c r="M402" s="279"/>
      <c r="N402" s="279"/>
      <c r="O402" s="279"/>
      <c r="P402" s="280"/>
      <c r="Q402" s="280"/>
      <c r="R402" s="280"/>
      <c r="S402" s="280"/>
      <c r="T402" s="280"/>
      <c r="U402" s="280"/>
      <c r="V402" s="280"/>
      <c r="W402" s="280"/>
    </row>
    <row r="403" spans="1:23" ht="15">
      <c r="A403" s="265" t="s">
        <v>141</v>
      </c>
      <c r="B403" s="228" t="s">
        <v>48</v>
      </c>
      <c r="C403" s="228"/>
      <c r="D403" s="228"/>
      <c r="E403" s="228"/>
      <c r="F403" s="228"/>
      <c r="G403" s="228"/>
      <c r="H403" s="228"/>
      <c r="I403" s="228"/>
      <c r="J403" s="228"/>
      <c r="K403" s="228"/>
      <c r="L403" s="228"/>
      <c r="M403" s="228"/>
      <c r="N403" s="228"/>
      <c r="O403" s="229"/>
      <c r="P403" s="229"/>
      <c r="Q403" s="229"/>
      <c r="R403" s="229"/>
      <c r="S403" s="229"/>
      <c r="T403" s="229"/>
      <c r="U403" s="229"/>
      <c r="V403" s="229"/>
      <c r="W403" s="229"/>
    </row>
    <row r="404" spans="1:23" ht="15.75">
      <c r="A404" s="166"/>
      <c r="B404" s="37"/>
      <c r="C404" s="38"/>
      <c r="D404" s="38"/>
      <c r="E404" s="39"/>
      <c r="F404" s="39"/>
      <c r="G404" s="39"/>
      <c r="H404" s="38"/>
      <c r="I404" s="230"/>
      <c r="J404" s="231"/>
      <c r="K404" s="232"/>
      <c r="L404" s="41"/>
      <c r="M404" s="41"/>
      <c r="N404" s="41"/>
      <c r="O404" s="211"/>
      <c r="P404" s="41"/>
      <c r="Q404" s="41"/>
      <c r="R404" s="233"/>
      <c r="S404" s="41"/>
      <c r="T404" s="212"/>
      <c r="U404" s="233"/>
      <c r="V404" s="212"/>
      <c r="W404" s="41"/>
    </row>
    <row r="405" spans="1:23" s="207" customFormat="1" ht="20.25">
      <c r="A405" s="208" t="s">
        <v>466</v>
      </c>
      <c r="B405" s="459" t="s">
        <v>467</v>
      </c>
      <c r="C405" s="460"/>
      <c r="D405" s="460"/>
      <c r="E405" s="460"/>
      <c r="F405" s="460"/>
      <c r="G405" s="460"/>
      <c r="H405" s="460"/>
      <c r="I405" s="460"/>
      <c r="J405" s="460"/>
      <c r="K405" s="461"/>
      <c r="L405" s="210">
        <f>L406</f>
        <v>0</v>
      </c>
      <c r="M405" s="210">
        <f aca="true" t="shared" si="56" ref="M405:W405">M406</f>
        <v>325.7</v>
      </c>
      <c r="N405" s="210">
        <f t="shared" si="56"/>
        <v>325.7</v>
      </c>
      <c r="O405" s="210">
        <f t="shared" si="56"/>
        <v>224.5</v>
      </c>
      <c r="P405" s="210">
        <f t="shared" si="56"/>
        <v>24.5</v>
      </c>
      <c r="Q405" s="210">
        <f t="shared" si="56"/>
        <v>200</v>
      </c>
      <c r="R405" s="210">
        <f t="shared" si="56"/>
        <v>212.8</v>
      </c>
      <c r="S405" s="210">
        <f t="shared" si="56"/>
        <v>212.8</v>
      </c>
      <c r="T405" s="210">
        <f t="shared" si="56"/>
        <v>0</v>
      </c>
      <c r="U405" s="210">
        <f t="shared" si="56"/>
        <v>226</v>
      </c>
      <c r="V405" s="210">
        <f t="shared" si="56"/>
        <v>226</v>
      </c>
      <c r="W405" s="210">
        <f t="shared" si="56"/>
        <v>0</v>
      </c>
    </row>
    <row r="406" spans="1:23" ht="15.75">
      <c r="A406" s="110" t="s">
        <v>9</v>
      </c>
      <c r="B406" s="48" t="s">
        <v>88</v>
      </c>
      <c r="C406" s="49"/>
      <c r="D406" s="49"/>
      <c r="E406" s="48"/>
      <c r="F406" s="48"/>
      <c r="G406" s="48"/>
      <c r="H406" s="48"/>
      <c r="I406" s="50"/>
      <c r="J406" s="51"/>
      <c r="K406" s="52"/>
      <c r="L406" s="53">
        <v>0</v>
      </c>
      <c r="M406" s="53">
        <f>M407+M421</f>
        <v>325.7</v>
      </c>
      <c r="N406" s="53">
        <f aca="true" t="shared" si="57" ref="N406:W406">N407+N421</f>
        <v>325.7</v>
      </c>
      <c r="O406" s="53">
        <f t="shared" si="57"/>
        <v>224.5</v>
      </c>
      <c r="P406" s="53">
        <f t="shared" si="57"/>
        <v>24.5</v>
      </c>
      <c r="Q406" s="53">
        <f t="shared" si="57"/>
        <v>200</v>
      </c>
      <c r="R406" s="53">
        <f t="shared" si="57"/>
        <v>212.8</v>
      </c>
      <c r="S406" s="53">
        <f t="shared" si="57"/>
        <v>212.8</v>
      </c>
      <c r="T406" s="53">
        <f t="shared" si="57"/>
        <v>0</v>
      </c>
      <c r="U406" s="53">
        <f t="shared" si="57"/>
        <v>226</v>
      </c>
      <c r="V406" s="53">
        <f t="shared" si="57"/>
        <v>226</v>
      </c>
      <c r="W406" s="53">
        <f t="shared" si="57"/>
        <v>0</v>
      </c>
    </row>
    <row r="407" spans="1:23" ht="15.75">
      <c r="A407" s="114" t="s">
        <v>89</v>
      </c>
      <c r="B407" s="55"/>
      <c r="C407" s="56"/>
      <c r="D407" s="56"/>
      <c r="E407" s="55"/>
      <c r="F407" s="55"/>
      <c r="G407" s="55"/>
      <c r="H407" s="55"/>
      <c r="I407" s="57"/>
      <c r="J407" s="58"/>
      <c r="K407" s="59"/>
      <c r="L407" s="234">
        <v>0</v>
      </c>
      <c r="M407" s="242">
        <f>M408</f>
        <v>95.7</v>
      </c>
      <c r="N407" s="242">
        <f aca="true" t="shared" si="58" ref="N407:W407">N408</f>
        <v>95.7</v>
      </c>
      <c r="O407" s="242">
        <f t="shared" si="58"/>
        <v>24.5</v>
      </c>
      <c r="P407" s="242">
        <f t="shared" si="58"/>
        <v>24.5</v>
      </c>
      <c r="Q407" s="242">
        <f t="shared" si="58"/>
        <v>0</v>
      </c>
      <c r="R407" s="242">
        <f t="shared" si="58"/>
        <v>0</v>
      </c>
      <c r="S407" s="242">
        <f t="shared" si="58"/>
        <v>0</v>
      </c>
      <c r="T407" s="242">
        <f t="shared" si="58"/>
        <v>0</v>
      </c>
      <c r="U407" s="242">
        <f t="shared" si="58"/>
        <v>0</v>
      </c>
      <c r="V407" s="242">
        <f t="shared" si="58"/>
        <v>0</v>
      </c>
      <c r="W407" s="242">
        <f t="shared" si="58"/>
        <v>0</v>
      </c>
    </row>
    <row r="408" spans="1:23" ht="51">
      <c r="A408" s="118" t="s">
        <v>10</v>
      </c>
      <c r="B408" s="62" t="s">
        <v>90</v>
      </c>
      <c r="C408" s="63" t="s">
        <v>85</v>
      </c>
      <c r="D408" s="63"/>
      <c r="E408" s="70" t="s">
        <v>132</v>
      </c>
      <c r="F408" s="70" t="s">
        <v>135</v>
      </c>
      <c r="G408" s="70" t="s">
        <v>111</v>
      </c>
      <c r="H408" s="71" t="s">
        <v>183</v>
      </c>
      <c r="I408" s="108" t="s">
        <v>468</v>
      </c>
      <c r="J408" s="330">
        <v>40402</v>
      </c>
      <c r="K408" s="108" t="s">
        <v>121</v>
      </c>
      <c r="L408" s="250">
        <v>0</v>
      </c>
      <c r="M408" s="238">
        <v>95.7</v>
      </c>
      <c r="N408" s="238">
        <v>95.7</v>
      </c>
      <c r="O408" s="246">
        <f>P408+Q408</f>
        <v>24.5</v>
      </c>
      <c r="P408" s="238">
        <v>24.5</v>
      </c>
      <c r="Q408" s="238">
        <v>0</v>
      </c>
      <c r="R408" s="238">
        <v>0</v>
      </c>
      <c r="S408" s="250">
        <v>0</v>
      </c>
      <c r="T408" s="251">
        <v>0</v>
      </c>
      <c r="U408" s="251">
        <v>0</v>
      </c>
      <c r="V408" s="251">
        <v>0</v>
      </c>
      <c r="W408" s="252">
        <v>0</v>
      </c>
    </row>
    <row r="409" spans="1:23" ht="47.25">
      <c r="A409" s="122" t="s">
        <v>11</v>
      </c>
      <c r="B409" s="62" t="s">
        <v>91</v>
      </c>
      <c r="C409" s="63" t="s">
        <v>85</v>
      </c>
      <c r="D409" s="63"/>
      <c r="E409" s="70"/>
      <c r="F409" s="70"/>
      <c r="G409" s="70"/>
      <c r="H409" s="71"/>
      <c r="I409" s="331"/>
      <c r="J409" s="331"/>
      <c r="K409" s="331"/>
      <c r="L409" s="250"/>
      <c r="M409" s="250"/>
      <c r="N409" s="250"/>
      <c r="O409" s="258"/>
      <c r="P409" s="250"/>
      <c r="Q409" s="250"/>
      <c r="R409" s="258"/>
      <c r="S409" s="250"/>
      <c r="T409" s="251"/>
      <c r="U409" s="428"/>
      <c r="V409" s="251"/>
      <c r="W409" s="252"/>
    </row>
    <row r="410" spans="1:23" ht="15.75">
      <c r="A410" s="122" t="s">
        <v>28</v>
      </c>
      <c r="B410" s="62" t="s">
        <v>48</v>
      </c>
      <c r="C410" s="63" t="s">
        <v>85</v>
      </c>
      <c r="D410" s="63"/>
      <c r="E410" s="62"/>
      <c r="F410" s="62"/>
      <c r="G410" s="62"/>
      <c r="H410" s="63"/>
      <c r="I410" s="67"/>
      <c r="J410" s="67"/>
      <c r="K410" s="68"/>
      <c r="L410" s="125"/>
      <c r="M410" s="125"/>
      <c r="N410" s="125"/>
      <c r="O410" s="125"/>
      <c r="P410" s="125"/>
      <c r="Q410" s="125"/>
      <c r="R410" s="125"/>
      <c r="S410" s="125"/>
      <c r="T410" s="126"/>
      <c r="U410" s="126"/>
      <c r="V410" s="126"/>
      <c r="W410" s="127"/>
    </row>
    <row r="411" spans="1:23" ht="15.75">
      <c r="A411" s="114" t="s">
        <v>92</v>
      </c>
      <c r="B411" s="55"/>
      <c r="C411" s="56"/>
      <c r="D411" s="56"/>
      <c r="E411" s="55"/>
      <c r="F411" s="55"/>
      <c r="G411" s="55"/>
      <c r="H411" s="56"/>
      <c r="I411" s="57"/>
      <c r="J411" s="58"/>
      <c r="K411" s="59"/>
      <c r="L411" s="115"/>
      <c r="M411" s="115"/>
      <c r="N411" s="115"/>
      <c r="O411" s="115"/>
      <c r="P411" s="115"/>
      <c r="Q411" s="115"/>
      <c r="R411" s="115"/>
      <c r="S411" s="115"/>
      <c r="T411" s="116"/>
      <c r="U411" s="116"/>
      <c r="V411" s="116"/>
      <c r="W411" s="117"/>
    </row>
    <row r="412" spans="1:23" ht="31.5">
      <c r="A412" s="118" t="s">
        <v>12</v>
      </c>
      <c r="B412" s="62" t="s">
        <v>49</v>
      </c>
      <c r="C412" s="63"/>
      <c r="D412" s="63"/>
      <c r="E412" s="62"/>
      <c r="F412" s="62"/>
      <c r="G412" s="62"/>
      <c r="H412" s="63"/>
      <c r="I412" s="64"/>
      <c r="J412" s="43"/>
      <c r="K412" s="43"/>
      <c r="L412" s="65"/>
      <c r="M412" s="65"/>
      <c r="N412" s="65"/>
      <c r="O412" s="65"/>
      <c r="P412" s="65"/>
      <c r="Q412" s="65"/>
      <c r="R412" s="65"/>
      <c r="S412" s="65"/>
      <c r="T412" s="120"/>
      <c r="U412" s="120"/>
      <c r="V412" s="120"/>
      <c r="W412" s="121"/>
    </row>
    <row r="413" spans="1:23" ht="15.75">
      <c r="A413" s="118" t="s">
        <v>76</v>
      </c>
      <c r="B413" s="62"/>
      <c r="C413" s="63"/>
      <c r="D413" s="63"/>
      <c r="E413" s="62"/>
      <c r="F413" s="62"/>
      <c r="G413" s="62"/>
      <c r="H413" s="63"/>
      <c r="I413" s="64"/>
      <c r="J413" s="43"/>
      <c r="K413" s="43"/>
      <c r="L413" s="65"/>
      <c r="M413" s="65"/>
      <c r="N413" s="65"/>
      <c r="O413" s="65"/>
      <c r="P413" s="65"/>
      <c r="Q413" s="65"/>
      <c r="R413" s="65"/>
      <c r="S413" s="65"/>
      <c r="T413" s="120"/>
      <c r="U413" s="120"/>
      <c r="V413" s="120"/>
      <c r="W413" s="121"/>
    </row>
    <row r="414" spans="1:23" ht="47.25">
      <c r="A414" s="122" t="s">
        <v>13</v>
      </c>
      <c r="B414" s="62" t="s">
        <v>50</v>
      </c>
      <c r="C414" s="63"/>
      <c r="D414" s="63"/>
      <c r="E414" s="62"/>
      <c r="F414" s="62"/>
      <c r="G414" s="62"/>
      <c r="H414" s="63"/>
      <c r="I414" s="67"/>
      <c r="J414" s="67"/>
      <c r="K414" s="68"/>
      <c r="L414" s="125"/>
      <c r="M414" s="125"/>
      <c r="N414" s="125"/>
      <c r="O414" s="125"/>
      <c r="P414" s="125"/>
      <c r="Q414" s="125"/>
      <c r="R414" s="125"/>
      <c r="S414" s="125"/>
      <c r="T414" s="126"/>
      <c r="U414" s="126"/>
      <c r="V414" s="126"/>
      <c r="W414" s="127"/>
    </row>
    <row r="415" spans="1:23" ht="15.75">
      <c r="A415" s="122" t="s">
        <v>77</v>
      </c>
      <c r="B415" s="62"/>
      <c r="C415" s="63"/>
      <c r="D415" s="63"/>
      <c r="E415" s="62"/>
      <c r="F415" s="62"/>
      <c r="G415" s="62"/>
      <c r="H415" s="63"/>
      <c r="I415" s="67"/>
      <c r="J415" s="67"/>
      <c r="K415" s="68"/>
      <c r="L415" s="125"/>
      <c r="M415" s="125"/>
      <c r="N415" s="125"/>
      <c r="O415" s="125"/>
      <c r="P415" s="125"/>
      <c r="Q415" s="125"/>
      <c r="R415" s="125"/>
      <c r="S415" s="125"/>
      <c r="T415" s="126"/>
      <c r="U415" s="126"/>
      <c r="V415" s="126"/>
      <c r="W415" s="127"/>
    </row>
    <row r="416" spans="1:23" ht="15.75">
      <c r="A416" s="122" t="s">
        <v>230</v>
      </c>
      <c r="B416" s="62" t="s">
        <v>48</v>
      </c>
      <c r="C416" s="63"/>
      <c r="D416" s="63"/>
      <c r="E416" s="62"/>
      <c r="F416" s="62"/>
      <c r="G416" s="62"/>
      <c r="H416" s="62"/>
      <c r="I416" s="67"/>
      <c r="J416" s="67"/>
      <c r="K416" s="68"/>
      <c r="L416" s="125"/>
      <c r="M416" s="125"/>
      <c r="N416" s="125"/>
      <c r="O416" s="125"/>
      <c r="P416" s="125"/>
      <c r="Q416" s="125"/>
      <c r="R416" s="125"/>
      <c r="S416" s="125"/>
      <c r="T416" s="126"/>
      <c r="U416" s="126"/>
      <c r="V416" s="126"/>
      <c r="W416" s="127"/>
    </row>
    <row r="417" spans="1:23" ht="15.75">
      <c r="A417" s="128" t="s">
        <v>78</v>
      </c>
      <c r="B417" s="62"/>
      <c r="C417" s="63"/>
      <c r="D417" s="63"/>
      <c r="E417" s="62"/>
      <c r="F417" s="62"/>
      <c r="G417" s="62"/>
      <c r="H417" s="62"/>
      <c r="I417" s="67"/>
      <c r="J417" s="67"/>
      <c r="K417" s="68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9"/>
    </row>
    <row r="418" spans="1:23" ht="15.75">
      <c r="A418" s="481" t="s">
        <v>93</v>
      </c>
      <c r="B418" s="482"/>
      <c r="C418" s="482"/>
      <c r="D418" s="482"/>
      <c r="E418" s="482"/>
      <c r="F418" s="482"/>
      <c r="G418" s="482"/>
      <c r="H418" s="482"/>
      <c r="I418" s="482"/>
      <c r="J418" s="482"/>
      <c r="K418" s="482"/>
      <c r="L418" s="482"/>
      <c r="M418" s="482"/>
      <c r="N418" s="482"/>
      <c r="O418" s="482"/>
      <c r="P418" s="482"/>
      <c r="Q418" s="482"/>
      <c r="R418" s="482"/>
      <c r="S418" s="482"/>
      <c r="T418" s="482"/>
      <c r="U418" s="482"/>
      <c r="V418" s="482"/>
      <c r="W418" s="483"/>
    </row>
    <row r="419" spans="1:23" ht="63">
      <c r="A419" s="118" t="s">
        <v>31</v>
      </c>
      <c r="B419" s="62" t="s">
        <v>94</v>
      </c>
      <c r="C419" s="63"/>
      <c r="D419" s="63"/>
      <c r="E419" s="62"/>
      <c r="F419" s="62"/>
      <c r="G419" s="62"/>
      <c r="H419" s="63"/>
      <c r="I419" s="64"/>
      <c r="J419" s="43"/>
      <c r="K419" s="43"/>
      <c r="L419" s="65"/>
      <c r="M419" s="65"/>
      <c r="N419" s="65"/>
      <c r="O419" s="65"/>
      <c r="P419" s="65"/>
      <c r="Q419" s="65"/>
      <c r="R419" s="65"/>
      <c r="S419" s="65"/>
      <c r="T419" s="120"/>
      <c r="U419" s="120"/>
      <c r="V419" s="120"/>
      <c r="W419" s="121"/>
    </row>
    <row r="420" spans="1:23" ht="15.75">
      <c r="A420" s="118" t="s">
        <v>67</v>
      </c>
      <c r="B420" s="62"/>
      <c r="C420" s="63"/>
      <c r="D420" s="63"/>
      <c r="E420" s="62"/>
      <c r="F420" s="62"/>
      <c r="G420" s="62"/>
      <c r="H420" s="63"/>
      <c r="I420" s="64"/>
      <c r="J420" s="43"/>
      <c r="K420" s="43"/>
      <c r="L420" s="65"/>
      <c r="M420" s="65"/>
      <c r="N420" s="65"/>
      <c r="O420" s="65"/>
      <c r="P420" s="65"/>
      <c r="Q420" s="65"/>
      <c r="R420" s="65"/>
      <c r="S420" s="65"/>
      <c r="T420" s="120"/>
      <c r="U420" s="120"/>
      <c r="V420" s="120"/>
      <c r="W420" s="121"/>
    </row>
    <row r="421" spans="1:23" ht="31.5">
      <c r="A421" s="122" t="s">
        <v>14</v>
      </c>
      <c r="B421" s="62" t="s">
        <v>95</v>
      </c>
      <c r="C421" s="63"/>
      <c r="D421" s="63"/>
      <c r="E421" s="62"/>
      <c r="F421" s="62"/>
      <c r="G421" s="62"/>
      <c r="H421" s="63"/>
      <c r="I421" s="67"/>
      <c r="J421" s="67"/>
      <c r="K421" s="68"/>
      <c r="L421" s="216">
        <f>SUM(L422:L423)</f>
        <v>0</v>
      </c>
      <c r="M421" s="216">
        <f aca="true" t="shared" si="59" ref="M421:W421">SUM(M422:M423)</f>
        <v>230</v>
      </c>
      <c r="N421" s="216">
        <f t="shared" si="59"/>
        <v>230</v>
      </c>
      <c r="O421" s="216">
        <f t="shared" si="59"/>
        <v>200</v>
      </c>
      <c r="P421" s="216">
        <f t="shared" si="59"/>
        <v>0</v>
      </c>
      <c r="Q421" s="216">
        <f t="shared" si="59"/>
        <v>200</v>
      </c>
      <c r="R421" s="216">
        <f t="shared" si="59"/>
        <v>212.8</v>
      </c>
      <c r="S421" s="216">
        <f t="shared" si="59"/>
        <v>212.8</v>
      </c>
      <c r="T421" s="216">
        <f t="shared" si="59"/>
        <v>0</v>
      </c>
      <c r="U421" s="216">
        <f t="shared" si="59"/>
        <v>226</v>
      </c>
      <c r="V421" s="216">
        <f t="shared" si="59"/>
        <v>226</v>
      </c>
      <c r="W421" s="216">
        <f t="shared" si="59"/>
        <v>0</v>
      </c>
    </row>
    <row r="422" spans="1:23" ht="51">
      <c r="A422" s="122" t="s">
        <v>68</v>
      </c>
      <c r="B422" s="62" t="s">
        <v>95</v>
      </c>
      <c r="C422" s="63"/>
      <c r="D422" s="63"/>
      <c r="E422" s="70" t="s">
        <v>132</v>
      </c>
      <c r="F422" s="70" t="s">
        <v>135</v>
      </c>
      <c r="G422" s="70" t="s">
        <v>469</v>
      </c>
      <c r="H422" s="63">
        <v>240</v>
      </c>
      <c r="I422" s="108" t="s">
        <v>468</v>
      </c>
      <c r="J422" s="330">
        <v>40402</v>
      </c>
      <c r="K422" s="108" t="s">
        <v>121</v>
      </c>
      <c r="L422" s="65">
        <v>0</v>
      </c>
      <c r="M422" s="41">
        <v>230</v>
      </c>
      <c r="N422" s="41">
        <v>230</v>
      </c>
      <c r="O422" s="211">
        <f>P422+Q422</f>
        <v>0</v>
      </c>
      <c r="P422" s="41">
        <v>0</v>
      </c>
      <c r="Q422" s="41">
        <v>0</v>
      </c>
      <c r="R422" s="211">
        <f>S422+T422</f>
        <v>212.8</v>
      </c>
      <c r="S422" s="41">
        <v>212.8</v>
      </c>
      <c r="T422" s="41">
        <v>0</v>
      </c>
      <c r="U422" s="213">
        <f>V422+W422</f>
        <v>226</v>
      </c>
      <c r="V422" s="41">
        <v>226</v>
      </c>
      <c r="W422" s="268">
        <v>0</v>
      </c>
    </row>
    <row r="423" spans="1:23" ht="102">
      <c r="A423" s="122" t="s">
        <v>149</v>
      </c>
      <c r="B423" s="62" t="s">
        <v>95</v>
      </c>
      <c r="C423" s="63"/>
      <c r="D423" s="63"/>
      <c r="E423" s="70" t="s">
        <v>132</v>
      </c>
      <c r="F423" s="70" t="s">
        <v>135</v>
      </c>
      <c r="G423" s="70" t="s">
        <v>470</v>
      </c>
      <c r="H423" s="63">
        <v>240</v>
      </c>
      <c r="I423" s="108" t="s">
        <v>471</v>
      </c>
      <c r="J423" s="330">
        <v>41415</v>
      </c>
      <c r="K423" s="330">
        <v>44196</v>
      </c>
      <c r="L423" s="65">
        <v>0</v>
      </c>
      <c r="M423" s="41">
        <v>0</v>
      </c>
      <c r="N423" s="41">
        <v>0</v>
      </c>
      <c r="O423" s="211">
        <f>P423+Q423</f>
        <v>200</v>
      </c>
      <c r="P423" s="41">
        <v>0</v>
      </c>
      <c r="Q423" s="41">
        <v>200</v>
      </c>
      <c r="R423" s="211">
        <f>S423+T423</f>
        <v>0</v>
      </c>
      <c r="S423" s="41">
        <v>0</v>
      </c>
      <c r="T423" s="41">
        <v>0</v>
      </c>
      <c r="U423" s="213">
        <f>V423+W423</f>
        <v>0</v>
      </c>
      <c r="V423" s="41">
        <v>0</v>
      </c>
      <c r="W423" s="268">
        <v>0</v>
      </c>
    </row>
    <row r="424" spans="1:23" ht="15.75">
      <c r="A424" s="470" t="s">
        <v>96</v>
      </c>
      <c r="B424" s="471"/>
      <c r="C424" s="471"/>
      <c r="D424" s="471"/>
      <c r="E424" s="471"/>
      <c r="F424" s="471"/>
      <c r="G424" s="471"/>
      <c r="H424" s="471"/>
      <c r="I424" s="471"/>
      <c r="J424" s="471"/>
      <c r="K424" s="471"/>
      <c r="L424" s="471"/>
      <c r="M424" s="471"/>
      <c r="N424" s="471"/>
      <c r="O424" s="471"/>
      <c r="P424" s="471"/>
      <c r="Q424" s="471"/>
      <c r="R424" s="471"/>
      <c r="S424" s="471"/>
      <c r="T424" s="471"/>
      <c r="U424" s="471"/>
      <c r="V424" s="471"/>
      <c r="W424" s="472"/>
    </row>
    <row r="425" spans="1:23" ht="15.75">
      <c r="A425" s="467" t="s">
        <v>55</v>
      </c>
      <c r="B425" s="468"/>
      <c r="C425" s="468"/>
      <c r="D425" s="468"/>
      <c r="E425" s="468"/>
      <c r="F425" s="468"/>
      <c r="G425" s="468"/>
      <c r="H425" s="468"/>
      <c r="I425" s="468"/>
      <c r="J425" s="468"/>
      <c r="K425" s="469"/>
      <c r="L425" s="132"/>
      <c r="M425" s="132"/>
      <c r="N425" s="132"/>
      <c r="O425" s="132"/>
      <c r="P425" s="132"/>
      <c r="Q425" s="132"/>
      <c r="R425" s="132"/>
      <c r="S425" s="132"/>
      <c r="T425" s="133"/>
      <c r="U425" s="133"/>
      <c r="V425" s="133"/>
      <c r="W425" s="134"/>
    </row>
    <row r="426" spans="1:23" ht="94.5">
      <c r="A426" s="135" t="s">
        <v>51</v>
      </c>
      <c r="B426" s="62" t="s">
        <v>143</v>
      </c>
      <c r="C426" s="63"/>
      <c r="D426" s="63"/>
      <c r="E426" s="37"/>
      <c r="F426" s="37"/>
      <c r="G426" s="37"/>
      <c r="H426" s="38"/>
      <c r="I426" s="74"/>
      <c r="J426" s="75"/>
      <c r="K426" s="76"/>
      <c r="L426" s="132"/>
      <c r="M426" s="132"/>
      <c r="N426" s="132"/>
      <c r="O426" s="132"/>
      <c r="P426" s="132"/>
      <c r="Q426" s="132"/>
      <c r="R426" s="132"/>
      <c r="S426" s="132"/>
      <c r="T426" s="133"/>
      <c r="U426" s="133"/>
      <c r="V426" s="133"/>
      <c r="W426" s="134"/>
    </row>
    <row r="427" spans="1:23" ht="15.75">
      <c r="A427" s="135" t="s">
        <v>69</v>
      </c>
      <c r="B427" s="62"/>
      <c r="C427" s="63"/>
      <c r="D427" s="63"/>
      <c r="E427" s="37"/>
      <c r="F427" s="37"/>
      <c r="G427" s="37"/>
      <c r="H427" s="38"/>
      <c r="I427" s="74"/>
      <c r="J427" s="75"/>
      <c r="K427" s="76"/>
      <c r="L427" s="132"/>
      <c r="M427" s="132"/>
      <c r="N427" s="132"/>
      <c r="O427" s="132"/>
      <c r="P427" s="132"/>
      <c r="Q427" s="132"/>
      <c r="R427" s="132"/>
      <c r="S427" s="132"/>
      <c r="T427" s="133"/>
      <c r="U427" s="133"/>
      <c r="V427" s="133"/>
      <c r="W427" s="139"/>
    </row>
    <row r="428" spans="1:23" ht="47.25">
      <c r="A428" s="135" t="s">
        <v>52</v>
      </c>
      <c r="B428" s="62" t="s">
        <v>97</v>
      </c>
      <c r="C428" s="63" t="s">
        <v>85</v>
      </c>
      <c r="D428" s="63"/>
      <c r="E428" s="37"/>
      <c r="F428" s="37"/>
      <c r="G428" s="37"/>
      <c r="H428" s="38"/>
      <c r="I428" s="74"/>
      <c r="J428" s="75"/>
      <c r="K428" s="76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9"/>
    </row>
    <row r="429" spans="1:23" ht="15.75">
      <c r="A429" s="135" t="s">
        <v>70</v>
      </c>
      <c r="B429" s="62"/>
      <c r="C429" s="63"/>
      <c r="D429" s="63"/>
      <c r="E429" s="37"/>
      <c r="F429" s="37"/>
      <c r="G429" s="37"/>
      <c r="H429" s="38"/>
      <c r="I429" s="74"/>
      <c r="J429" s="75"/>
      <c r="K429" s="76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9"/>
    </row>
    <row r="430" spans="1:23" ht="31.5">
      <c r="A430" s="135" t="s">
        <v>53</v>
      </c>
      <c r="B430" s="77" t="s">
        <v>54</v>
      </c>
      <c r="C430" s="78" t="s">
        <v>85</v>
      </c>
      <c r="D430" s="78"/>
      <c r="E430" s="37"/>
      <c r="F430" s="37"/>
      <c r="G430" s="37"/>
      <c r="H430" s="38"/>
      <c r="I430" s="74"/>
      <c r="J430" s="75"/>
      <c r="K430" s="76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9"/>
    </row>
    <row r="431" spans="1:23" ht="15.75">
      <c r="A431" s="135" t="s">
        <v>71</v>
      </c>
      <c r="B431" s="77"/>
      <c r="C431" s="78"/>
      <c r="D431" s="78"/>
      <c r="E431" s="37"/>
      <c r="F431" s="37"/>
      <c r="G431" s="37"/>
      <c r="H431" s="38"/>
      <c r="I431" s="74"/>
      <c r="J431" s="75"/>
      <c r="K431" s="76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3"/>
      <c r="W431" s="139"/>
    </row>
    <row r="432" spans="1:23" ht="15.75">
      <c r="A432" s="467" t="s">
        <v>56</v>
      </c>
      <c r="B432" s="468"/>
      <c r="C432" s="468"/>
      <c r="D432" s="468"/>
      <c r="E432" s="468"/>
      <c r="F432" s="468"/>
      <c r="G432" s="468"/>
      <c r="H432" s="468"/>
      <c r="I432" s="468"/>
      <c r="J432" s="468"/>
      <c r="K432" s="469"/>
      <c r="L432" s="132"/>
      <c r="M432" s="132"/>
      <c r="N432" s="132"/>
      <c r="O432" s="132"/>
      <c r="P432" s="132"/>
      <c r="Q432" s="132"/>
      <c r="R432" s="132"/>
      <c r="S432" s="132"/>
      <c r="T432" s="133"/>
      <c r="U432" s="133"/>
      <c r="V432" s="133"/>
      <c r="W432" s="134"/>
    </row>
    <row r="433" spans="1:23" ht="94.5">
      <c r="A433" s="135" t="s">
        <v>57</v>
      </c>
      <c r="B433" s="62" t="s">
        <v>142</v>
      </c>
      <c r="C433" s="63"/>
      <c r="D433" s="63"/>
      <c r="E433" s="37"/>
      <c r="F433" s="37"/>
      <c r="G433" s="37"/>
      <c r="H433" s="38"/>
      <c r="I433" s="74"/>
      <c r="J433" s="75"/>
      <c r="K433" s="76"/>
      <c r="L433" s="132"/>
      <c r="M433" s="132"/>
      <c r="N433" s="132"/>
      <c r="O433" s="132"/>
      <c r="P433" s="132"/>
      <c r="Q433" s="132"/>
      <c r="R433" s="132"/>
      <c r="S433" s="132"/>
      <c r="T433" s="133"/>
      <c r="U433" s="133"/>
      <c r="V433" s="133"/>
      <c r="W433" s="134"/>
    </row>
    <row r="434" spans="1:23" ht="15.75">
      <c r="A434" s="135" t="s">
        <v>72</v>
      </c>
      <c r="B434" s="62"/>
      <c r="C434" s="63"/>
      <c r="D434" s="63"/>
      <c r="E434" s="37"/>
      <c r="F434" s="37"/>
      <c r="G434" s="37"/>
      <c r="H434" s="38"/>
      <c r="I434" s="74"/>
      <c r="J434" s="75"/>
      <c r="K434" s="76"/>
      <c r="L434" s="132"/>
      <c r="M434" s="132"/>
      <c r="N434" s="132"/>
      <c r="O434" s="132"/>
      <c r="P434" s="132"/>
      <c r="Q434" s="132"/>
      <c r="R434" s="132"/>
      <c r="S434" s="132"/>
      <c r="T434" s="133"/>
      <c r="U434" s="133"/>
      <c r="V434" s="133"/>
      <c r="W434" s="139"/>
    </row>
    <row r="435" spans="1:23" ht="63">
      <c r="A435" s="135" t="s">
        <v>60</v>
      </c>
      <c r="B435" s="62" t="s">
        <v>98</v>
      </c>
      <c r="C435" s="63" t="s">
        <v>85</v>
      </c>
      <c r="D435" s="63"/>
      <c r="E435" s="37"/>
      <c r="F435" s="37"/>
      <c r="G435" s="37"/>
      <c r="H435" s="38"/>
      <c r="I435" s="74"/>
      <c r="J435" s="75"/>
      <c r="K435" s="76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9"/>
    </row>
    <row r="436" spans="1:23" ht="15.75">
      <c r="A436" s="135" t="s">
        <v>73</v>
      </c>
      <c r="B436" s="62"/>
      <c r="C436" s="63"/>
      <c r="D436" s="63"/>
      <c r="E436" s="37"/>
      <c r="F436" s="37"/>
      <c r="G436" s="37"/>
      <c r="H436" s="38"/>
      <c r="I436" s="74"/>
      <c r="J436" s="75"/>
      <c r="K436" s="76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9"/>
    </row>
    <row r="437" spans="1:23" ht="31.5">
      <c r="A437" s="135" t="s">
        <v>59</v>
      </c>
      <c r="B437" s="77" t="s">
        <v>58</v>
      </c>
      <c r="C437" s="78" t="s">
        <v>85</v>
      </c>
      <c r="D437" s="78"/>
      <c r="E437" s="37"/>
      <c r="F437" s="37"/>
      <c r="G437" s="37"/>
      <c r="H437" s="38"/>
      <c r="I437" s="74"/>
      <c r="J437" s="75"/>
      <c r="K437" s="76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9"/>
    </row>
    <row r="438" spans="1:23" ht="15.75">
      <c r="A438" s="135" t="s">
        <v>74</v>
      </c>
      <c r="B438" s="77"/>
      <c r="C438" s="78"/>
      <c r="D438" s="78"/>
      <c r="E438" s="37"/>
      <c r="F438" s="37"/>
      <c r="G438" s="37"/>
      <c r="H438" s="38"/>
      <c r="I438" s="74"/>
      <c r="J438" s="75"/>
      <c r="K438" s="76"/>
      <c r="L438" s="132"/>
      <c r="M438" s="132"/>
      <c r="N438" s="132"/>
      <c r="O438" s="132"/>
      <c r="P438" s="132"/>
      <c r="Q438" s="132"/>
      <c r="R438" s="132"/>
      <c r="S438" s="132"/>
      <c r="T438" s="133"/>
      <c r="U438" s="133"/>
      <c r="V438" s="133"/>
      <c r="W438" s="139"/>
    </row>
    <row r="439" spans="1:23" ht="15.75">
      <c r="A439" s="467" t="s">
        <v>99</v>
      </c>
      <c r="B439" s="468"/>
      <c r="C439" s="468"/>
      <c r="D439" s="468"/>
      <c r="E439" s="468"/>
      <c r="F439" s="468"/>
      <c r="G439" s="468"/>
      <c r="H439" s="468"/>
      <c r="I439" s="468"/>
      <c r="J439" s="468"/>
      <c r="K439" s="469"/>
      <c r="L439" s="132"/>
      <c r="M439" s="132"/>
      <c r="N439" s="132"/>
      <c r="O439" s="132"/>
      <c r="P439" s="132"/>
      <c r="Q439" s="132"/>
      <c r="R439" s="132"/>
      <c r="S439" s="132"/>
      <c r="T439" s="133"/>
      <c r="U439" s="133"/>
      <c r="V439" s="133"/>
      <c r="W439" s="134"/>
    </row>
    <row r="440" spans="1:23" ht="15.75">
      <c r="A440" s="135" t="s">
        <v>61</v>
      </c>
      <c r="B440" s="62"/>
      <c r="C440" s="63" t="s">
        <v>85</v>
      </c>
      <c r="D440" s="63"/>
      <c r="E440" s="37"/>
      <c r="F440" s="37"/>
      <c r="G440" s="37"/>
      <c r="H440" s="38"/>
      <c r="I440" s="74"/>
      <c r="J440" s="75"/>
      <c r="K440" s="76"/>
      <c r="L440" s="132"/>
      <c r="M440" s="132"/>
      <c r="N440" s="132"/>
      <c r="O440" s="132"/>
      <c r="P440" s="132"/>
      <c r="Q440" s="132"/>
      <c r="R440" s="132"/>
      <c r="S440" s="132"/>
      <c r="T440" s="133"/>
      <c r="U440" s="133"/>
      <c r="V440" s="133"/>
      <c r="W440" s="134"/>
    </row>
    <row r="441" spans="1:23" ht="15.75">
      <c r="A441" s="470" t="s">
        <v>100</v>
      </c>
      <c r="B441" s="471"/>
      <c r="C441" s="471"/>
      <c r="D441" s="471"/>
      <c r="E441" s="471"/>
      <c r="F441" s="471"/>
      <c r="G441" s="471"/>
      <c r="H441" s="471"/>
      <c r="I441" s="471"/>
      <c r="J441" s="471"/>
      <c r="K441" s="471"/>
      <c r="L441" s="471"/>
      <c r="M441" s="471"/>
      <c r="N441" s="471"/>
      <c r="O441" s="471"/>
      <c r="P441" s="471"/>
      <c r="Q441" s="471"/>
      <c r="R441" s="471"/>
      <c r="S441" s="471"/>
      <c r="T441" s="471"/>
      <c r="U441" s="471"/>
      <c r="V441" s="471"/>
      <c r="W441" s="472"/>
    </row>
    <row r="442" spans="1:23" ht="15.75">
      <c r="A442" s="141" t="s">
        <v>17</v>
      </c>
      <c r="B442" s="62"/>
      <c r="C442" s="63" t="s">
        <v>85</v>
      </c>
      <c r="D442" s="63"/>
      <c r="E442" s="37"/>
      <c r="F442" s="37"/>
      <c r="G442" s="37"/>
      <c r="H442" s="38"/>
      <c r="I442" s="74"/>
      <c r="J442" s="75"/>
      <c r="K442" s="76"/>
      <c r="L442" s="132"/>
      <c r="M442" s="132"/>
      <c r="N442" s="132"/>
      <c r="O442" s="132"/>
      <c r="P442" s="132"/>
      <c r="Q442" s="132"/>
      <c r="R442" s="132"/>
      <c r="S442" s="132"/>
      <c r="T442" s="133"/>
      <c r="U442" s="133"/>
      <c r="V442" s="133"/>
      <c r="W442" s="134"/>
    </row>
    <row r="443" spans="1:23" ht="15.75">
      <c r="A443" s="141" t="s">
        <v>18</v>
      </c>
      <c r="B443" s="62"/>
      <c r="C443" s="63" t="s">
        <v>85</v>
      </c>
      <c r="D443" s="63"/>
      <c r="E443" s="37"/>
      <c r="F443" s="37"/>
      <c r="G443" s="37"/>
      <c r="H443" s="38"/>
      <c r="I443" s="74"/>
      <c r="J443" s="75"/>
      <c r="K443" s="76"/>
      <c r="L443" s="132"/>
      <c r="M443" s="132"/>
      <c r="N443" s="132"/>
      <c r="O443" s="132"/>
      <c r="P443" s="132"/>
      <c r="Q443" s="132"/>
      <c r="R443" s="132"/>
      <c r="S443" s="132"/>
      <c r="T443" s="133"/>
      <c r="U443" s="133"/>
      <c r="V443" s="133"/>
      <c r="W443" s="134"/>
    </row>
    <row r="444" spans="1:23" ht="15.75">
      <c r="A444" s="473" t="s">
        <v>191</v>
      </c>
      <c r="B444" s="471"/>
      <c r="C444" s="471"/>
      <c r="D444" s="471"/>
      <c r="E444" s="471"/>
      <c r="F444" s="471"/>
      <c r="G444" s="471"/>
      <c r="H444" s="471"/>
      <c r="I444" s="471"/>
      <c r="J444" s="471"/>
      <c r="K444" s="474"/>
      <c r="L444" s="192"/>
      <c r="M444" s="192"/>
      <c r="N444" s="192"/>
      <c r="O444" s="192"/>
      <c r="P444" s="192"/>
      <c r="Q444" s="192"/>
      <c r="R444" s="192"/>
      <c r="S444" s="192"/>
      <c r="T444" s="192"/>
      <c r="U444" s="192"/>
      <c r="V444" s="192"/>
      <c r="W444" s="192"/>
    </row>
    <row r="445" spans="1:23" ht="15.75">
      <c r="A445" s="79" t="s">
        <v>192</v>
      </c>
      <c r="B445" s="62"/>
      <c r="C445" s="63"/>
      <c r="D445" s="63"/>
      <c r="E445" s="37"/>
      <c r="F445" s="37"/>
      <c r="G445" s="37"/>
      <c r="H445" s="38"/>
      <c r="I445" s="74"/>
      <c r="J445" s="75"/>
      <c r="K445" s="76"/>
      <c r="L445" s="187"/>
      <c r="M445" s="187"/>
      <c r="N445" s="187"/>
      <c r="O445" s="187"/>
      <c r="P445" s="187"/>
      <c r="Q445" s="187"/>
      <c r="R445" s="187"/>
      <c r="S445" s="187"/>
      <c r="T445" s="187"/>
      <c r="U445" s="187"/>
      <c r="V445" s="187"/>
      <c r="W445" s="187"/>
    </row>
    <row r="446" spans="1:23" ht="15.75">
      <c r="A446" s="79" t="s">
        <v>193</v>
      </c>
      <c r="B446" s="62"/>
      <c r="C446" s="63"/>
      <c r="D446" s="63"/>
      <c r="E446" s="37"/>
      <c r="F446" s="37"/>
      <c r="G446" s="37"/>
      <c r="H446" s="38"/>
      <c r="I446" s="74"/>
      <c r="J446" s="75"/>
      <c r="K446" s="76"/>
      <c r="L446" s="187"/>
      <c r="M446" s="187"/>
      <c r="N446" s="187"/>
      <c r="O446" s="187"/>
      <c r="P446" s="187"/>
      <c r="Q446" s="187"/>
      <c r="R446" s="187"/>
      <c r="S446" s="187"/>
      <c r="T446" s="187"/>
      <c r="U446" s="187"/>
      <c r="V446" s="187"/>
      <c r="W446" s="187"/>
    </row>
    <row r="447" spans="1:23" ht="15.75">
      <c r="A447" s="110" t="s">
        <v>19</v>
      </c>
      <c r="B447" s="48" t="s">
        <v>20</v>
      </c>
      <c r="C447" s="49"/>
      <c r="D447" s="49"/>
      <c r="E447" s="48"/>
      <c r="F447" s="48"/>
      <c r="G447" s="48"/>
      <c r="H447" s="48"/>
      <c r="I447" s="50"/>
      <c r="J447" s="51"/>
      <c r="K447" s="52"/>
      <c r="L447" s="111"/>
      <c r="M447" s="111"/>
      <c r="N447" s="111"/>
      <c r="O447" s="111"/>
      <c r="P447" s="111"/>
      <c r="Q447" s="111"/>
      <c r="R447" s="111"/>
      <c r="S447" s="111"/>
      <c r="T447" s="112"/>
      <c r="U447" s="112"/>
      <c r="V447" s="112"/>
      <c r="W447" s="113"/>
    </row>
    <row r="448" spans="1:23" ht="31.5">
      <c r="A448" s="114" t="s">
        <v>21</v>
      </c>
      <c r="B448" s="69" t="s">
        <v>62</v>
      </c>
      <c r="C448" s="80" t="s">
        <v>85</v>
      </c>
      <c r="D448" s="80"/>
      <c r="E448" s="55"/>
      <c r="F448" s="55"/>
      <c r="G448" s="55"/>
      <c r="H448" s="56"/>
      <c r="I448" s="57"/>
      <c r="J448" s="58"/>
      <c r="K448" s="59"/>
      <c r="L448" s="115"/>
      <c r="M448" s="115"/>
      <c r="N448" s="115"/>
      <c r="O448" s="115"/>
      <c r="P448" s="115"/>
      <c r="Q448" s="115"/>
      <c r="R448" s="115"/>
      <c r="S448" s="115"/>
      <c r="T448" s="116"/>
      <c r="U448" s="116"/>
      <c r="V448" s="116"/>
      <c r="W448" s="117"/>
    </row>
    <row r="449" spans="1:23" ht="15.75">
      <c r="A449" s="135" t="s">
        <v>10</v>
      </c>
      <c r="B449" s="62"/>
      <c r="C449" s="63"/>
      <c r="D449" s="63"/>
      <c r="E449" s="37"/>
      <c r="F449" s="37"/>
      <c r="G449" s="37"/>
      <c r="H449" s="38"/>
      <c r="I449" s="74"/>
      <c r="J449" s="75"/>
      <c r="K449" s="76"/>
      <c r="L449" s="132"/>
      <c r="M449" s="132"/>
      <c r="N449" s="132"/>
      <c r="O449" s="132"/>
      <c r="P449" s="132"/>
      <c r="Q449" s="132"/>
      <c r="R449" s="132"/>
      <c r="S449" s="132"/>
      <c r="T449" s="133"/>
      <c r="U449" s="133"/>
      <c r="V449" s="133"/>
      <c r="W449" s="134"/>
    </row>
    <row r="450" spans="1:23" ht="15.75">
      <c r="A450" s="135" t="s">
        <v>11</v>
      </c>
      <c r="B450" s="62"/>
      <c r="C450" s="63"/>
      <c r="D450" s="63"/>
      <c r="E450" s="37"/>
      <c r="F450" s="37"/>
      <c r="G450" s="37"/>
      <c r="H450" s="38"/>
      <c r="I450" s="74"/>
      <c r="J450" s="75"/>
      <c r="K450" s="76"/>
      <c r="L450" s="132"/>
      <c r="M450" s="132"/>
      <c r="N450" s="132"/>
      <c r="O450" s="132"/>
      <c r="P450" s="132"/>
      <c r="Q450" s="132"/>
      <c r="R450" s="132"/>
      <c r="S450" s="132"/>
      <c r="T450" s="133"/>
      <c r="U450" s="133"/>
      <c r="V450" s="133"/>
      <c r="W450" s="134"/>
    </row>
    <row r="451" spans="1:23" ht="63">
      <c r="A451" s="114" t="s">
        <v>22</v>
      </c>
      <c r="B451" s="69" t="s">
        <v>75</v>
      </c>
      <c r="C451" s="80" t="s">
        <v>85</v>
      </c>
      <c r="D451" s="80"/>
      <c r="E451" s="55"/>
      <c r="F451" s="55"/>
      <c r="G451" s="55"/>
      <c r="H451" s="56"/>
      <c r="I451" s="57"/>
      <c r="J451" s="58"/>
      <c r="K451" s="59"/>
      <c r="L451" s="115"/>
      <c r="M451" s="115"/>
      <c r="N451" s="115"/>
      <c r="O451" s="115"/>
      <c r="P451" s="115"/>
      <c r="Q451" s="115"/>
      <c r="R451" s="115"/>
      <c r="S451" s="115"/>
      <c r="T451" s="116"/>
      <c r="U451" s="116"/>
      <c r="V451" s="116"/>
      <c r="W451" s="117"/>
    </row>
    <row r="452" spans="1:23" ht="15.75">
      <c r="A452" s="135" t="s">
        <v>12</v>
      </c>
      <c r="B452" s="62"/>
      <c r="C452" s="63"/>
      <c r="D452" s="63"/>
      <c r="E452" s="37"/>
      <c r="F452" s="37"/>
      <c r="G452" s="37"/>
      <c r="H452" s="38"/>
      <c r="I452" s="74"/>
      <c r="J452" s="75"/>
      <c r="K452" s="76"/>
      <c r="L452" s="132"/>
      <c r="M452" s="132"/>
      <c r="N452" s="132"/>
      <c r="O452" s="132"/>
      <c r="P452" s="132"/>
      <c r="Q452" s="132"/>
      <c r="R452" s="132"/>
      <c r="S452" s="132"/>
      <c r="T452" s="133"/>
      <c r="U452" s="133"/>
      <c r="V452" s="133"/>
      <c r="W452" s="134"/>
    </row>
    <row r="453" spans="1:23" ht="15.75">
      <c r="A453" s="135" t="s">
        <v>13</v>
      </c>
      <c r="B453" s="62"/>
      <c r="C453" s="63"/>
      <c r="D453" s="63"/>
      <c r="E453" s="37"/>
      <c r="F453" s="37"/>
      <c r="G453" s="37"/>
      <c r="H453" s="38"/>
      <c r="I453" s="74"/>
      <c r="J453" s="75"/>
      <c r="K453" s="76"/>
      <c r="L453" s="132"/>
      <c r="M453" s="132"/>
      <c r="N453" s="132"/>
      <c r="O453" s="132"/>
      <c r="P453" s="132"/>
      <c r="Q453" s="132"/>
      <c r="R453" s="132"/>
      <c r="S453" s="132"/>
      <c r="T453" s="133"/>
      <c r="U453" s="133"/>
      <c r="V453" s="133"/>
      <c r="W453" s="134"/>
    </row>
    <row r="454" spans="1:23" ht="47.25">
      <c r="A454" s="114" t="s">
        <v>29</v>
      </c>
      <c r="B454" s="69" t="s">
        <v>65</v>
      </c>
      <c r="C454" s="80" t="s">
        <v>85</v>
      </c>
      <c r="D454" s="80"/>
      <c r="E454" s="69"/>
      <c r="F454" s="69"/>
      <c r="G454" s="69"/>
      <c r="H454" s="56"/>
      <c r="I454" s="83"/>
      <c r="J454" s="84"/>
      <c r="K454" s="85"/>
      <c r="L454" s="149"/>
      <c r="M454" s="149"/>
      <c r="N454" s="149"/>
      <c r="O454" s="149"/>
      <c r="P454" s="149"/>
      <c r="Q454" s="149"/>
      <c r="R454" s="149"/>
      <c r="S454" s="149"/>
      <c r="T454" s="150"/>
      <c r="U454" s="150"/>
      <c r="V454" s="150"/>
      <c r="W454" s="151"/>
    </row>
    <row r="455" spans="1:23" ht="15.75">
      <c r="A455" s="135" t="s">
        <v>31</v>
      </c>
      <c r="B455" s="62"/>
      <c r="C455" s="63"/>
      <c r="D455" s="63"/>
      <c r="E455" s="37"/>
      <c r="F455" s="37"/>
      <c r="G455" s="37"/>
      <c r="H455" s="38"/>
      <c r="I455" s="74"/>
      <c r="J455" s="75"/>
      <c r="K455" s="76"/>
      <c r="L455" s="132"/>
      <c r="M455" s="132"/>
      <c r="N455" s="132"/>
      <c r="O455" s="132"/>
      <c r="P455" s="132"/>
      <c r="Q455" s="132"/>
      <c r="R455" s="132"/>
      <c r="S455" s="132"/>
      <c r="T455" s="133"/>
      <c r="U455" s="133"/>
      <c r="V455" s="133"/>
      <c r="W455" s="134"/>
    </row>
    <row r="456" spans="1:23" ht="15.75">
      <c r="A456" s="135" t="s">
        <v>14</v>
      </c>
      <c r="B456" s="62"/>
      <c r="C456" s="63"/>
      <c r="D456" s="63"/>
      <c r="E456" s="37"/>
      <c r="F456" s="37"/>
      <c r="G456" s="37"/>
      <c r="H456" s="38"/>
      <c r="I456" s="74"/>
      <c r="J456" s="75"/>
      <c r="K456" s="76"/>
      <c r="L456" s="132"/>
      <c r="M456" s="132"/>
      <c r="N456" s="132"/>
      <c r="O456" s="132"/>
      <c r="P456" s="132"/>
      <c r="Q456" s="132"/>
      <c r="R456" s="132"/>
      <c r="S456" s="132"/>
      <c r="T456" s="133"/>
      <c r="U456" s="133"/>
      <c r="V456" s="133"/>
      <c r="W456" s="134"/>
    </row>
    <row r="457" spans="1:23" ht="15.75">
      <c r="A457" s="114" t="s">
        <v>32</v>
      </c>
      <c r="B457" s="69" t="s">
        <v>63</v>
      </c>
      <c r="C457" s="80" t="s">
        <v>85</v>
      </c>
      <c r="D457" s="80"/>
      <c r="E457" s="69"/>
      <c r="F457" s="69"/>
      <c r="G457" s="69"/>
      <c r="H457" s="56"/>
      <c r="I457" s="83"/>
      <c r="J457" s="84"/>
      <c r="K457" s="85"/>
      <c r="L457" s="149"/>
      <c r="M457" s="149"/>
      <c r="N457" s="149"/>
      <c r="O457" s="149"/>
      <c r="P457" s="149"/>
      <c r="Q457" s="149"/>
      <c r="R457" s="149"/>
      <c r="S457" s="149"/>
      <c r="T457" s="150"/>
      <c r="U457" s="150"/>
      <c r="V457" s="150"/>
      <c r="W457" s="151"/>
    </row>
    <row r="458" spans="1:23" ht="15.75">
      <c r="A458" s="135" t="s">
        <v>15</v>
      </c>
      <c r="B458" s="37"/>
      <c r="C458" s="38"/>
      <c r="D458" s="38"/>
      <c r="E458" s="37"/>
      <c r="F458" s="37"/>
      <c r="G458" s="37"/>
      <c r="H458" s="38"/>
      <c r="I458" s="74"/>
      <c r="J458" s="75"/>
      <c r="K458" s="76"/>
      <c r="L458" s="132"/>
      <c r="M458" s="132"/>
      <c r="N458" s="132"/>
      <c r="O458" s="132"/>
      <c r="P458" s="132"/>
      <c r="Q458" s="132"/>
      <c r="R458" s="132"/>
      <c r="S458" s="132"/>
      <c r="T458" s="133"/>
      <c r="U458" s="133"/>
      <c r="V458" s="133"/>
      <c r="W458" s="134"/>
    </row>
    <row r="459" spans="1:23" ht="15.75">
      <c r="A459" s="135" t="s">
        <v>16</v>
      </c>
      <c r="B459" s="37"/>
      <c r="C459" s="38"/>
      <c r="D459" s="38"/>
      <c r="E459" s="37"/>
      <c r="F459" s="37"/>
      <c r="G459" s="37"/>
      <c r="H459" s="37"/>
      <c r="I459" s="74"/>
      <c r="J459" s="75"/>
      <c r="K459" s="76"/>
      <c r="L459" s="132"/>
      <c r="M459" s="132"/>
      <c r="N459" s="132"/>
      <c r="O459" s="132"/>
      <c r="P459" s="132"/>
      <c r="Q459" s="132"/>
      <c r="R459" s="132"/>
      <c r="S459" s="132"/>
      <c r="T459" s="133"/>
      <c r="U459" s="133"/>
      <c r="V459" s="133"/>
      <c r="W459" s="134"/>
    </row>
    <row r="460" spans="1:23" ht="15.75">
      <c r="A460" s="114" t="s">
        <v>66</v>
      </c>
      <c r="B460" s="69" t="s">
        <v>64</v>
      </c>
      <c r="C460" s="80" t="s">
        <v>85</v>
      </c>
      <c r="D460" s="80"/>
      <c r="E460" s="55"/>
      <c r="F460" s="55"/>
      <c r="G460" s="55"/>
      <c r="H460" s="56"/>
      <c r="I460" s="57"/>
      <c r="J460" s="58"/>
      <c r="K460" s="59"/>
      <c r="L460" s="115"/>
      <c r="M460" s="115"/>
      <c r="N460" s="115"/>
      <c r="O460" s="115"/>
      <c r="P460" s="115"/>
      <c r="Q460" s="115"/>
      <c r="R460" s="115"/>
      <c r="S460" s="115"/>
      <c r="T460" s="116"/>
      <c r="U460" s="116"/>
      <c r="V460" s="116"/>
      <c r="W460" s="117"/>
    </row>
    <row r="461" spans="1:23" ht="15.75">
      <c r="A461" s="135" t="s">
        <v>17</v>
      </c>
      <c r="B461" s="62"/>
      <c r="C461" s="63"/>
      <c r="D461" s="63"/>
      <c r="E461" s="37"/>
      <c r="F461" s="37"/>
      <c r="G461" s="37"/>
      <c r="H461" s="38"/>
      <c r="I461" s="74"/>
      <c r="J461" s="75"/>
      <c r="K461" s="76"/>
      <c r="L461" s="132"/>
      <c r="M461" s="132"/>
      <c r="N461" s="132"/>
      <c r="O461" s="132"/>
      <c r="P461" s="132"/>
      <c r="Q461" s="132"/>
      <c r="R461" s="132"/>
      <c r="S461" s="132"/>
      <c r="T461" s="133"/>
      <c r="U461" s="133"/>
      <c r="V461" s="133"/>
      <c r="W461" s="134"/>
    </row>
    <row r="462" spans="1:23" ht="15.75">
      <c r="A462" s="135" t="s">
        <v>18</v>
      </c>
      <c r="B462" s="37"/>
      <c r="C462" s="38"/>
      <c r="D462" s="38"/>
      <c r="E462" s="37"/>
      <c r="F462" s="37"/>
      <c r="G462" s="37"/>
      <c r="H462" s="37"/>
      <c r="I462" s="74"/>
      <c r="J462" s="75"/>
      <c r="K462" s="76"/>
      <c r="L462" s="132"/>
      <c r="M462" s="132"/>
      <c r="N462" s="132"/>
      <c r="O462" s="132"/>
      <c r="P462" s="132"/>
      <c r="Q462" s="132"/>
      <c r="R462" s="132"/>
      <c r="S462" s="132"/>
      <c r="T462" s="133"/>
      <c r="U462" s="133"/>
      <c r="V462" s="133"/>
      <c r="W462" s="134"/>
    </row>
    <row r="463" spans="1:23" ht="15.75">
      <c r="A463" s="110" t="s">
        <v>23</v>
      </c>
      <c r="B463" s="48" t="s">
        <v>194</v>
      </c>
      <c r="C463" s="49"/>
      <c r="D463" s="49"/>
      <c r="E463" s="48"/>
      <c r="F463" s="48"/>
      <c r="G463" s="48"/>
      <c r="H463" s="48"/>
      <c r="I463" s="50"/>
      <c r="J463" s="51"/>
      <c r="K463" s="52"/>
      <c r="L463" s="86"/>
      <c r="M463" s="86"/>
      <c r="N463" s="86"/>
      <c r="O463" s="86"/>
      <c r="P463" s="86"/>
      <c r="Q463" s="86"/>
      <c r="R463" s="86"/>
      <c r="S463" s="86"/>
      <c r="T463" s="152"/>
      <c r="U463" s="152"/>
      <c r="V463" s="152"/>
      <c r="W463" s="153"/>
    </row>
    <row r="464" spans="1:23" ht="47.25">
      <c r="A464" s="114" t="s">
        <v>21</v>
      </c>
      <c r="B464" s="69" t="s">
        <v>102</v>
      </c>
      <c r="C464" s="80" t="s">
        <v>85</v>
      </c>
      <c r="D464" s="80"/>
      <c r="E464" s="55"/>
      <c r="F464" s="55"/>
      <c r="G464" s="55"/>
      <c r="H464" s="56"/>
      <c r="I464" s="57"/>
      <c r="J464" s="58"/>
      <c r="K464" s="59"/>
      <c r="L464" s="115"/>
      <c r="M464" s="115"/>
      <c r="N464" s="115"/>
      <c r="O464" s="115"/>
      <c r="P464" s="115"/>
      <c r="Q464" s="115"/>
      <c r="R464" s="115"/>
      <c r="S464" s="115"/>
      <c r="T464" s="116"/>
      <c r="U464" s="116"/>
      <c r="V464" s="116"/>
      <c r="W464" s="117"/>
    </row>
    <row r="465" spans="1:23" ht="15.75">
      <c r="A465" s="118" t="s">
        <v>10</v>
      </c>
      <c r="B465" s="62"/>
      <c r="C465" s="63"/>
      <c r="D465" s="63"/>
      <c r="E465" s="62"/>
      <c r="F465" s="62"/>
      <c r="G465" s="62"/>
      <c r="H465" s="63"/>
      <c r="I465" s="87"/>
      <c r="J465" s="42"/>
      <c r="K465" s="42"/>
      <c r="L465" s="88"/>
      <c r="M465" s="88"/>
      <c r="N465" s="88"/>
      <c r="O465" s="88"/>
      <c r="P465" s="88"/>
      <c r="Q465" s="88"/>
      <c r="R465" s="88"/>
      <c r="S465" s="88"/>
      <c r="T465" s="155"/>
      <c r="U465" s="155"/>
      <c r="V465" s="155"/>
      <c r="W465" s="156"/>
    </row>
    <row r="466" spans="1:23" ht="15.75">
      <c r="A466" s="118" t="s">
        <v>11</v>
      </c>
      <c r="B466" s="62"/>
      <c r="C466" s="63"/>
      <c r="D466" s="63"/>
      <c r="E466" s="62"/>
      <c r="F466" s="62"/>
      <c r="G466" s="62"/>
      <c r="H466" s="63"/>
      <c r="I466" s="87"/>
      <c r="J466" s="42"/>
      <c r="K466" s="42"/>
      <c r="L466" s="88"/>
      <c r="M466" s="88"/>
      <c r="N466" s="88"/>
      <c r="O466" s="88"/>
      <c r="P466" s="88"/>
      <c r="Q466" s="88"/>
      <c r="R466" s="88"/>
      <c r="S466" s="88"/>
      <c r="T466" s="155"/>
      <c r="U466" s="155"/>
      <c r="V466" s="155"/>
      <c r="W466" s="156"/>
    </row>
    <row r="467" spans="1:23" ht="78.75">
      <c r="A467" s="114" t="s">
        <v>22</v>
      </c>
      <c r="B467" s="69" t="s">
        <v>103</v>
      </c>
      <c r="C467" s="80" t="s">
        <v>85</v>
      </c>
      <c r="D467" s="80"/>
      <c r="E467" s="55"/>
      <c r="F467" s="55"/>
      <c r="G467" s="55"/>
      <c r="H467" s="56"/>
      <c r="I467" s="57"/>
      <c r="J467" s="58"/>
      <c r="K467" s="59"/>
      <c r="L467" s="115"/>
      <c r="M467" s="115"/>
      <c r="N467" s="115"/>
      <c r="O467" s="115"/>
      <c r="P467" s="115"/>
      <c r="Q467" s="115"/>
      <c r="R467" s="115"/>
      <c r="S467" s="115"/>
      <c r="T467" s="116"/>
      <c r="U467" s="116"/>
      <c r="V467" s="116"/>
      <c r="W467" s="117"/>
    </row>
    <row r="468" spans="1:23" ht="15.75">
      <c r="A468" s="135" t="s">
        <v>12</v>
      </c>
      <c r="B468" s="37"/>
      <c r="C468" s="38"/>
      <c r="D468" s="38"/>
      <c r="E468" s="37"/>
      <c r="F468" s="37"/>
      <c r="G468" s="37"/>
      <c r="H468" s="38"/>
      <c r="I468" s="74"/>
      <c r="J468" s="75"/>
      <c r="K468" s="76"/>
      <c r="L468" s="132"/>
      <c r="M468" s="132"/>
      <c r="N468" s="132"/>
      <c r="O468" s="132"/>
      <c r="P468" s="132"/>
      <c r="Q468" s="132"/>
      <c r="R468" s="132"/>
      <c r="S468" s="132"/>
      <c r="T468" s="133"/>
      <c r="U468" s="133"/>
      <c r="V468" s="133"/>
      <c r="W468" s="134"/>
    </row>
    <row r="469" spans="1:23" ht="15.75">
      <c r="A469" s="135" t="s">
        <v>13</v>
      </c>
      <c r="B469" s="37"/>
      <c r="C469" s="38"/>
      <c r="D469" s="38"/>
      <c r="E469" s="37"/>
      <c r="F469" s="37"/>
      <c r="G469" s="37"/>
      <c r="H469" s="37"/>
      <c r="I469" s="74"/>
      <c r="J469" s="75"/>
      <c r="K469" s="76"/>
      <c r="L469" s="132"/>
      <c r="M469" s="132"/>
      <c r="N469" s="132"/>
      <c r="O469" s="132"/>
      <c r="P469" s="132"/>
      <c r="Q469" s="132"/>
      <c r="R469" s="132"/>
      <c r="S469" s="132"/>
      <c r="T469" s="133"/>
      <c r="U469" s="133"/>
      <c r="V469" s="133"/>
      <c r="W469" s="134"/>
    </row>
    <row r="470" spans="1:23" ht="15.75">
      <c r="A470" s="110" t="s">
        <v>24</v>
      </c>
      <c r="B470" s="475" t="s">
        <v>104</v>
      </c>
      <c r="C470" s="476"/>
      <c r="D470" s="476"/>
      <c r="E470" s="476"/>
      <c r="F470" s="476"/>
      <c r="G470" s="476"/>
      <c r="H470" s="476"/>
      <c r="I470" s="476"/>
      <c r="J470" s="476"/>
      <c r="K470" s="476"/>
      <c r="L470" s="476"/>
      <c r="M470" s="476"/>
      <c r="N470" s="476"/>
      <c r="O470" s="476"/>
      <c r="P470" s="476"/>
      <c r="Q470" s="476"/>
      <c r="R470" s="476"/>
      <c r="S470" s="476"/>
      <c r="T470" s="476"/>
      <c r="U470" s="476"/>
      <c r="V470" s="476"/>
      <c r="W470" s="477"/>
    </row>
    <row r="471" spans="1:23" ht="15.75">
      <c r="A471" s="118" t="s">
        <v>21</v>
      </c>
      <c r="B471" s="89"/>
      <c r="C471" s="90"/>
      <c r="D471" s="90"/>
      <c r="E471" s="89"/>
      <c r="F471" s="89"/>
      <c r="G471" s="89"/>
      <c r="H471" s="90"/>
      <c r="I471" s="87"/>
      <c r="J471" s="91"/>
      <c r="K471" s="91"/>
      <c r="L471" s="161"/>
      <c r="M471" s="161"/>
      <c r="N471" s="161"/>
      <c r="O471" s="161"/>
      <c r="P471" s="161"/>
      <c r="Q471" s="161"/>
      <c r="R471" s="161"/>
      <c r="S471" s="161"/>
      <c r="T471" s="162"/>
      <c r="U471" s="162"/>
      <c r="V471" s="162"/>
      <c r="W471" s="163"/>
    </row>
    <row r="472" spans="1:23" ht="15.75">
      <c r="A472" s="118" t="s">
        <v>22</v>
      </c>
      <c r="B472" s="89"/>
      <c r="C472" s="90"/>
      <c r="D472" s="90"/>
      <c r="E472" s="89"/>
      <c r="F472" s="89"/>
      <c r="G472" s="89"/>
      <c r="H472" s="90"/>
      <c r="I472" s="87"/>
      <c r="J472" s="91"/>
      <c r="K472" s="91"/>
      <c r="L472" s="161"/>
      <c r="M472" s="161"/>
      <c r="N472" s="161"/>
      <c r="O472" s="161"/>
      <c r="P472" s="161"/>
      <c r="Q472" s="161"/>
      <c r="R472" s="161"/>
      <c r="S472" s="161"/>
      <c r="T472" s="162"/>
      <c r="U472" s="162"/>
      <c r="V472" s="162"/>
      <c r="W472" s="163"/>
    </row>
    <row r="473" spans="1:23" ht="15.75">
      <c r="A473" s="110" t="s">
        <v>25</v>
      </c>
      <c r="B473" s="48" t="s">
        <v>26</v>
      </c>
      <c r="C473" s="49"/>
      <c r="D473" s="49"/>
      <c r="E473" s="48"/>
      <c r="F473" s="48"/>
      <c r="G473" s="48"/>
      <c r="H473" s="48"/>
      <c r="I473" s="50"/>
      <c r="J473" s="51"/>
      <c r="K473" s="52"/>
      <c r="L473" s="86"/>
      <c r="M473" s="86"/>
      <c r="N473" s="86"/>
      <c r="O473" s="86"/>
      <c r="P473" s="86"/>
      <c r="Q473" s="86"/>
      <c r="R473" s="86"/>
      <c r="S473" s="86"/>
      <c r="T473" s="152"/>
      <c r="U473" s="152"/>
      <c r="V473" s="152"/>
      <c r="W473" s="153"/>
    </row>
    <row r="474" spans="1:23" ht="15.75">
      <c r="A474" s="164" t="s">
        <v>21</v>
      </c>
      <c r="B474" s="93" t="s">
        <v>27</v>
      </c>
      <c r="C474" s="94" t="s">
        <v>85</v>
      </c>
      <c r="D474" s="94"/>
      <c r="E474" s="93"/>
      <c r="F474" s="93"/>
      <c r="G474" s="93"/>
      <c r="H474" s="93"/>
      <c r="I474" s="95"/>
      <c r="J474" s="96"/>
      <c r="K474" s="97"/>
      <c r="L474" s="168"/>
      <c r="M474" s="168"/>
      <c r="N474" s="168"/>
      <c r="O474" s="168"/>
      <c r="P474" s="168"/>
      <c r="Q474" s="168"/>
      <c r="R474" s="168"/>
      <c r="S474" s="168"/>
      <c r="T474" s="170"/>
      <c r="U474" s="170"/>
      <c r="V474" s="170"/>
      <c r="W474" s="171"/>
    </row>
    <row r="475" spans="1:23" ht="63">
      <c r="A475" s="118" t="s">
        <v>10</v>
      </c>
      <c r="B475" s="62" t="s">
        <v>369</v>
      </c>
      <c r="C475" s="63" t="s">
        <v>85</v>
      </c>
      <c r="D475" s="63"/>
      <c r="E475" s="62"/>
      <c r="F475" s="62"/>
      <c r="G475" s="62"/>
      <c r="H475" s="63"/>
      <c r="I475" s="87"/>
      <c r="J475" s="42"/>
      <c r="K475" s="42"/>
      <c r="L475" s="65"/>
      <c r="M475" s="65"/>
      <c r="N475" s="65"/>
      <c r="O475" s="65"/>
      <c r="P475" s="65"/>
      <c r="Q475" s="65"/>
      <c r="R475" s="65"/>
      <c r="S475" s="88"/>
      <c r="T475" s="155"/>
      <c r="U475" s="155"/>
      <c r="V475" s="155"/>
      <c r="W475" s="156"/>
    </row>
    <row r="476" spans="1:23" ht="15.75">
      <c r="A476" s="164" t="s">
        <v>29</v>
      </c>
      <c r="B476" s="69" t="s">
        <v>30</v>
      </c>
      <c r="C476" s="80" t="s">
        <v>85</v>
      </c>
      <c r="D476" s="80"/>
      <c r="E476" s="69"/>
      <c r="F476" s="69"/>
      <c r="G476" s="69"/>
      <c r="H476" s="56"/>
      <c r="I476" s="95"/>
      <c r="J476" s="96"/>
      <c r="K476" s="96"/>
      <c r="L476" s="168"/>
      <c r="M476" s="168"/>
      <c r="N476" s="168"/>
      <c r="O476" s="168"/>
      <c r="P476" s="169"/>
      <c r="Q476" s="169"/>
      <c r="R476" s="169"/>
      <c r="S476" s="168"/>
      <c r="T476" s="170"/>
      <c r="U476" s="170"/>
      <c r="V476" s="170"/>
      <c r="W476" s="171"/>
    </row>
    <row r="477" spans="1:23" ht="15.75">
      <c r="A477" s="118" t="s">
        <v>31</v>
      </c>
      <c r="B477" s="62"/>
      <c r="C477" s="63"/>
      <c r="D477" s="63"/>
      <c r="E477" s="62"/>
      <c r="F477" s="62"/>
      <c r="G477" s="62"/>
      <c r="H477" s="63"/>
      <c r="I477" s="87"/>
      <c r="J477" s="42"/>
      <c r="K477" s="42"/>
      <c r="L477" s="88"/>
      <c r="M477" s="88"/>
      <c r="N477" s="88"/>
      <c r="O477" s="88"/>
      <c r="P477" s="65"/>
      <c r="Q477" s="65"/>
      <c r="R477" s="65"/>
      <c r="S477" s="88"/>
      <c r="T477" s="155"/>
      <c r="U477" s="155"/>
      <c r="V477" s="155"/>
      <c r="W477" s="156"/>
    </row>
    <row r="478" spans="1:23" ht="15.75">
      <c r="A478" s="118" t="s">
        <v>14</v>
      </c>
      <c r="B478" s="62"/>
      <c r="C478" s="63"/>
      <c r="D478" s="63"/>
      <c r="E478" s="62"/>
      <c r="F478" s="62"/>
      <c r="G478" s="62"/>
      <c r="H478" s="63"/>
      <c r="I478" s="87"/>
      <c r="J478" s="42"/>
      <c r="K478" s="42"/>
      <c r="L478" s="88"/>
      <c r="M478" s="88"/>
      <c r="N478" s="88"/>
      <c r="O478" s="88"/>
      <c r="P478" s="65"/>
      <c r="Q478" s="65"/>
      <c r="R478" s="65"/>
      <c r="S478" s="88"/>
      <c r="T478" s="155"/>
      <c r="U478" s="155"/>
      <c r="V478" s="155"/>
      <c r="W478" s="156"/>
    </row>
    <row r="479" spans="1:23" ht="31.5">
      <c r="A479" s="164" t="s">
        <v>32</v>
      </c>
      <c r="B479" s="69" t="s">
        <v>33</v>
      </c>
      <c r="C479" s="80" t="s">
        <v>85</v>
      </c>
      <c r="D479" s="80"/>
      <c r="E479" s="69"/>
      <c r="F479" s="69"/>
      <c r="G479" s="69"/>
      <c r="H479" s="56"/>
      <c r="I479" s="95"/>
      <c r="J479" s="96"/>
      <c r="K479" s="96"/>
      <c r="L479" s="168"/>
      <c r="M479" s="168"/>
      <c r="N479" s="168"/>
      <c r="O479" s="168"/>
      <c r="P479" s="169"/>
      <c r="Q479" s="169"/>
      <c r="R479" s="169"/>
      <c r="S479" s="168"/>
      <c r="T479" s="170"/>
      <c r="U479" s="170"/>
      <c r="V479" s="170"/>
      <c r="W479" s="171"/>
    </row>
    <row r="480" spans="1:23" ht="15.75">
      <c r="A480" s="118" t="s">
        <v>15</v>
      </c>
      <c r="B480" s="62"/>
      <c r="C480" s="63"/>
      <c r="D480" s="63"/>
      <c r="E480" s="62"/>
      <c r="F480" s="62"/>
      <c r="G480" s="62"/>
      <c r="H480" s="63"/>
      <c r="I480" s="87"/>
      <c r="J480" s="42"/>
      <c r="K480" s="42"/>
      <c r="L480" s="88"/>
      <c r="M480" s="88"/>
      <c r="N480" s="88"/>
      <c r="O480" s="88"/>
      <c r="P480" s="65"/>
      <c r="Q480" s="65"/>
      <c r="R480" s="65"/>
      <c r="S480" s="88"/>
      <c r="T480" s="155"/>
      <c r="U480" s="155"/>
      <c r="V480" s="155"/>
      <c r="W480" s="156"/>
    </row>
    <row r="481" spans="1:23" ht="15.75">
      <c r="A481" s="118" t="s">
        <v>16</v>
      </c>
      <c r="B481" s="62"/>
      <c r="C481" s="63"/>
      <c r="D481" s="63"/>
      <c r="E481" s="62"/>
      <c r="F481" s="62"/>
      <c r="G481" s="62"/>
      <c r="H481" s="63"/>
      <c r="I481" s="87"/>
      <c r="J481" s="42"/>
      <c r="K481" s="42"/>
      <c r="L481" s="88"/>
      <c r="M481" s="88"/>
      <c r="N481" s="88"/>
      <c r="O481" s="88"/>
      <c r="P481" s="65"/>
      <c r="Q481" s="65"/>
      <c r="R481" s="65"/>
      <c r="S481" s="88"/>
      <c r="T481" s="155"/>
      <c r="U481" s="155"/>
      <c r="V481" s="155"/>
      <c r="W481" s="156"/>
    </row>
    <row r="482" spans="1:23" ht="15.75">
      <c r="A482" s="110" t="s">
        <v>34</v>
      </c>
      <c r="B482" s="48" t="s">
        <v>105</v>
      </c>
      <c r="C482" s="49"/>
      <c r="D482" s="49"/>
      <c r="E482" s="48"/>
      <c r="F482" s="48"/>
      <c r="G482" s="48"/>
      <c r="H482" s="48"/>
      <c r="I482" s="50"/>
      <c r="J482" s="51"/>
      <c r="K482" s="52"/>
      <c r="L482" s="86"/>
      <c r="M482" s="86"/>
      <c r="N482" s="86"/>
      <c r="O482" s="86"/>
      <c r="P482" s="86"/>
      <c r="Q482" s="86"/>
      <c r="R482" s="86"/>
      <c r="S482" s="86"/>
      <c r="T482" s="152"/>
      <c r="U482" s="152"/>
      <c r="V482" s="152"/>
      <c r="W482" s="153"/>
    </row>
    <row r="483" spans="1:23" ht="15.75">
      <c r="A483" s="118"/>
      <c r="B483" s="62"/>
      <c r="C483" s="63" t="s">
        <v>85</v>
      </c>
      <c r="D483" s="63"/>
      <c r="E483" s="62"/>
      <c r="F483" s="62"/>
      <c r="G483" s="62"/>
      <c r="H483" s="63"/>
      <c r="I483" s="87"/>
      <c r="J483" s="42"/>
      <c r="K483" s="42"/>
      <c r="L483" s="65"/>
      <c r="M483" s="65"/>
      <c r="N483" s="65"/>
      <c r="O483" s="65"/>
      <c r="P483" s="88"/>
      <c r="Q483" s="88"/>
      <c r="R483" s="88"/>
      <c r="S483" s="65"/>
      <c r="T483" s="120"/>
      <c r="U483" s="120"/>
      <c r="V483" s="120"/>
      <c r="W483" s="121"/>
    </row>
    <row r="484" spans="1:23" ht="15.75">
      <c r="A484" s="110" t="s">
        <v>35</v>
      </c>
      <c r="B484" s="475" t="s">
        <v>106</v>
      </c>
      <c r="C484" s="476"/>
      <c r="D484" s="476"/>
      <c r="E484" s="476"/>
      <c r="F484" s="476"/>
      <c r="G484" s="476"/>
      <c r="H484" s="476"/>
      <c r="I484" s="476"/>
      <c r="J484" s="476"/>
      <c r="K484" s="476"/>
      <c r="L484" s="476"/>
      <c r="M484" s="476"/>
      <c r="N484" s="476"/>
      <c r="O484" s="476"/>
      <c r="P484" s="476"/>
      <c r="Q484" s="476"/>
      <c r="R484" s="476"/>
      <c r="S484" s="476"/>
      <c r="T484" s="476"/>
      <c r="U484" s="476"/>
      <c r="V484" s="476"/>
      <c r="W484" s="477"/>
    </row>
    <row r="485" spans="1:23" ht="16.5" thickBot="1">
      <c r="A485" s="172"/>
      <c r="B485" s="173"/>
      <c r="C485" s="224" t="s">
        <v>85</v>
      </c>
      <c r="D485" s="224"/>
      <c r="E485" s="173"/>
      <c r="F485" s="173"/>
      <c r="G485" s="173"/>
      <c r="H485" s="224"/>
      <c r="I485" s="225"/>
      <c r="J485" s="226"/>
      <c r="K485" s="226"/>
      <c r="L485" s="179"/>
      <c r="M485" s="179"/>
      <c r="N485" s="179"/>
      <c r="O485" s="179"/>
      <c r="P485" s="180"/>
      <c r="Q485" s="180"/>
      <c r="R485" s="180"/>
      <c r="S485" s="180"/>
      <c r="T485" s="181"/>
      <c r="U485" s="181"/>
      <c r="V485" s="181"/>
      <c r="W485" s="182"/>
    </row>
    <row r="486" spans="1:23" ht="15.75">
      <c r="A486" s="21" t="s">
        <v>141</v>
      </c>
      <c r="B486" s="22" t="s">
        <v>48</v>
      </c>
      <c r="C486" s="22"/>
      <c r="D486" s="22"/>
      <c r="E486" s="22"/>
      <c r="F486" s="22"/>
      <c r="G486" s="22"/>
      <c r="H486" s="22"/>
      <c r="I486" s="22"/>
      <c r="J486" s="22"/>
      <c r="K486" s="22"/>
      <c r="L486" s="23"/>
      <c r="M486" s="23"/>
      <c r="N486" s="23"/>
      <c r="O486" s="24"/>
      <c r="P486" s="24"/>
      <c r="Q486" s="24"/>
      <c r="R486" s="24"/>
      <c r="S486" s="24"/>
      <c r="T486" s="24"/>
      <c r="U486" s="24"/>
      <c r="V486" s="24"/>
      <c r="W486" s="24"/>
    </row>
    <row r="487" spans="1:23" ht="15">
      <c r="A487" s="28"/>
      <c r="B487" s="29"/>
      <c r="C487" s="30"/>
      <c r="D487" s="29"/>
      <c r="E487" s="29"/>
      <c r="F487" s="29"/>
      <c r="G487" s="29"/>
      <c r="H487" s="29"/>
      <c r="I487" s="31"/>
      <c r="J487" s="32"/>
      <c r="K487" s="33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</row>
    <row r="488" spans="1:23" s="207" customFormat="1" ht="20.25">
      <c r="A488" s="208" t="s">
        <v>522</v>
      </c>
      <c r="B488" s="459" t="s">
        <v>523</v>
      </c>
      <c r="C488" s="460"/>
      <c r="D488" s="460"/>
      <c r="E488" s="460"/>
      <c r="F488" s="460"/>
      <c r="G488" s="460"/>
      <c r="H488" s="460"/>
      <c r="I488" s="460"/>
      <c r="J488" s="460"/>
      <c r="K488" s="461"/>
      <c r="L488" s="210">
        <f>L489</f>
        <v>0</v>
      </c>
      <c r="M488" s="210">
        <f aca="true" t="shared" si="60" ref="M488:W488">M489</f>
        <v>657.6999999999999</v>
      </c>
      <c r="N488" s="210">
        <f t="shared" si="60"/>
        <v>445.4</v>
      </c>
      <c r="O488" s="210">
        <f t="shared" si="60"/>
        <v>577.2</v>
      </c>
      <c r="P488" s="210">
        <f t="shared" si="60"/>
        <v>568.5</v>
      </c>
      <c r="Q488" s="210">
        <f t="shared" si="60"/>
        <v>8.7</v>
      </c>
      <c r="R488" s="210">
        <f t="shared" si="60"/>
        <v>934.0999999999999</v>
      </c>
      <c r="S488" s="210">
        <f t="shared" si="60"/>
        <v>934.0999999999999</v>
      </c>
      <c r="T488" s="210">
        <f t="shared" si="60"/>
        <v>0</v>
      </c>
      <c r="U488" s="210">
        <f t="shared" si="60"/>
        <v>934.9</v>
      </c>
      <c r="V488" s="210">
        <f t="shared" si="60"/>
        <v>934.9</v>
      </c>
      <c r="W488" s="210">
        <f t="shared" si="60"/>
        <v>0</v>
      </c>
    </row>
    <row r="489" spans="1:23" ht="15.75">
      <c r="A489" s="21" t="s">
        <v>9</v>
      </c>
      <c r="B489" s="48" t="s">
        <v>88</v>
      </c>
      <c r="C489" s="49"/>
      <c r="D489" s="49"/>
      <c r="E489" s="48"/>
      <c r="F489" s="48"/>
      <c r="G489" s="48"/>
      <c r="H489" s="48"/>
      <c r="I489" s="50"/>
      <c r="J489" s="51"/>
      <c r="K489" s="52"/>
      <c r="L489" s="53">
        <v>0</v>
      </c>
      <c r="M489" s="53">
        <f>M490</f>
        <v>657.6999999999999</v>
      </c>
      <c r="N489" s="53">
        <f>N490</f>
        <v>445.4</v>
      </c>
      <c r="O489" s="53">
        <f>P489+Q489</f>
        <v>577.2</v>
      </c>
      <c r="P489" s="53">
        <f>P490+P500+P507+P512+P529</f>
        <v>568.5</v>
      </c>
      <c r="Q489" s="53">
        <f>Q490+Q500+Q507+Q512+Q529</f>
        <v>8.7</v>
      </c>
      <c r="R489" s="53">
        <f>S489+T489</f>
        <v>934.0999999999999</v>
      </c>
      <c r="S489" s="53">
        <f>S490+S500+S507+S512+S529</f>
        <v>934.0999999999999</v>
      </c>
      <c r="T489" s="53">
        <f>T490+T500+T507+T512+T529</f>
        <v>0</v>
      </c>
      <c r="U489" s="53">
        <f>V489+W489</f>
        <v>934.9</v>
      </c>
      <c r="V489" s="53">
        <f>V490+V500+V507+V512+V529</f>
        <v>934.9</v>
      </c>
      <c r="W489" s="53">
        <f>W490+W500+W507+W512+W529</f>
        <v>0</v>
      </c>
    </row>
    <row r="490" spans="1:23" ht="15.75">
      <c r="A490" s="54" t="s">
        <v>89</v>
      </c>
      <c r="B490" s="55"/>
      <c r="C490" s="56"/>
      <c r="D490" s="56"/>
      <c r="E490" s="55"/>
      <c r="F490" s="55"/>
      <c r="G490" s="55"/>
      <c r="H490" s="55"/>
      <c r="I490" s="57"/>
      <c r="J490" s="58"/>
      <c r="K490" s="59"/>
      <c r="L490" s="186">
        <v>0</v>
      </c>
      <c r="M490" s="186">
        <f>M491+M495+M498</f>
        <v>657.6999999999999</v>
      </c>
      <c r="N490" s="186">
        <f>N491+N495+N498</f>
        <v>445.4</v>
      </c>
      <c r="O490" s="186">
        <f>P490+Q490</f>
        <v>577.2</v>
      </c>
      <c r="P490" s="186">
        <f>P491+P495+P498</f>
        <v>568.5</v>
      </c>
      <c r="Q490" s="186">
        <f>Q491+Q495+Q498</f>
        <v>8.7</v>
      </c>
      <c r="R490" s="186">
        <f>S490+T490</f>
        <v>934.0999999999999</v>
      </c>
      <c r="S490" s="186">
        <f>S491+S495+S498</f>
        <v>934.0999999999999</v>
      </c>
      <c r="T490" s="186">
        <f>T491+T495+T498</f>
        <v>0</v>
      </c>
      <c r="U490" s="186">
        <f>V490+W490</f>
        <v>934.9</v>
      </c>
      <c r="V490" s="186">
        <f>V491+V495+V498</f>
        <v>934.9</v>
      </c>
      <c r="W490" s="186">
        <f>W491+W495+W498</f>
        <v>0</v>
      </c>
    </row>
    <row r="491" spans="1:23" ht="31.5">
      <c r="A491" s="332" t="s">
        <v>10</v>
      </c>
      <c r="B491" s="205" t="s">
        <v>90</v>
      </c>
      <c r="C491" s="333" t="s">
        <v>85</v>
      </c>
      <c r="D491" s="333"/>
      <c r="E491" s="334"/>
      <c r="F491" s="334"/>
      <c r="G491" s="334"/>
      <c r="H491" s="334"/>
      <c r="I491" s="335"/>
      <c r="J491" s="336"/>
      <c r="K491" s="336"/>
      <c r="L491" s="337">
        <v>0</v>
      </c>
      <c r="M491" s="337">
        <f>SUM(M492:M494)</f>
        <v>558</v>
      </c>
      <c r="N491" s="337">
        <f aca="true" t="shared" si="61" ref="N491:S491">SUM(N492:N494)</f>
        <v>345.9</v>
      </c>
      <c r="O491" s="337">
        <f t="shared" si="61"/>
        <v>502.59999999999997</v>
      </c>
      <c r="P491" s="337">
        <f t="shared" si="61"/>
        <v>493.9</v>
      </c>
      <c r="Q491" s="337">
        <f t="shared" si="61"/>
        <v>8.7</v>
      </c>
      <c r="R491" s="337">
        <f t="shared" si="61"/>
        <v>921.0999999999999</v>
      </c>
      <c r="S491" s="337">
        <f t="shared" si="61"/>
        <v>921.0999999999999</v>
      </c>
      <c r="T491" s="337">
        <f>SUM(T492:T494)</f>
        <v>0</v>
      </c>
      <c r="U491" s="337">
        <f>SUM(U492:U494)</f>
        <v>921.0999999999999</v>
      </c>
      <c r="V491" s="337">
        <f>SUM(V492:V494)</f>
        <v>921.0999999999999</v>
      </c>
      <c r="W491" s="337">
        <f>SUM(W492:W494)</f>
        <v>0</v>
      </c>
    </row>
    <row r="492" spans="1:23" ht="63.75" customHeight="1">
      <c r="A492" s="61" t="s">
        <v>373</v>
      </c>
      <c r="B492" s="62" t="s">
        <v>90</v>
      </c>
      <c r="C492" s="63"/>
      <c r="D492" s="63"/>
      <c r="E492" s="338" t="s">
        <v>109</v>
      </c>
      <c r="F492" s="338" t="s">
        <v>110</v>
      </c>
      <c r="G492" s="338" t="s">
        <v>111</v>
      </c>
      <c r="H492" s="338" t="s">
        <v>183</v>
      </c>
      <c r="I492" s="442" t="s">
        <v>524</v>
      </c>
      <c r="J492" s="463">
        <v>40889</v>
      </c>
      <c r="K492" s="465" t="s">
        <v>121</v>
      </c>
      <c r="L492" s="191">
        <v>0</v>
      </c>
      <c r="M492" s="187">
        <v>195.4</v>
      </c>
      <c r="N492" s="187">
        <v>0</v>
      </c>
      <c r="O492" s="188">
        <f aca="true" t="shared" si="62" ref="O492:O499">P492+Q492</f>
        <v>0</v>
      </c>
      <c r="P492" s="187">
        <v>0</v>
      </c>
      <c r="Q492" s="187">
        <v>0</v>
      </c>
      <c r="R492" s="188">
        <f aca="true" t="shared" si="63" ref="R492:R499">S492+T492</f>
        <v>391.4</v>
      </c>
      <c r="S492" s="187">
        <v>391.4</v>
      </c>
      <c r="T492" s="187">
        <v>0</v>
      </c>
      <c r="U492" s="188">
        <f aca="true" t="shared" si="64" ref="U492:U499">V492+W492</f>
        <v>391.4</v>
      </c>
      <c r="V492" s="187">
        <v>391.4</v>
      </c>
      <c r="W492" s="187">
        <v>0</v>
      </c>
    </row>
    <row r="493" spans="1:23" ht="66" customHeight="1">
      <c r="A493" s="61" t="s">
        <v>377</v>
      </c>
      <c r="B493" s="62" t="s">
        <v>90</v>
      </c>
      <c r="C493" s="63"/>
      <c r="D493" s="63"/>
      <c r="E493" s="338" t="s">
        <v>109</v>
      </c>
      <c r="F493" s="338" t="s">
        <v>110</v>
      </c>
      <c r="G493" s="338" t="s">
        <v>525</v>
      </c>
      <c r="H493" s="338" t="s">
        <v>183</v>
      </c>
      <c r="I493" s="462"/>
      <c r="J493" s="464"/>
      <c r="K493" s="466"/>
      <c r="L493" s="191">
        <v>0</v>
      </c>
      <c r="M493" s="187">
        <v>356.1</v>
      </c>
      <c r="N493" s="187">
        <v>339.4</v>
      </c>
      <c r="O493" s="188">
        <f>P493+Q493</f>
        <v>502.59999999999997</v>
      </c>
      <c r="P493" s="187">
        <v>493.9</v>
      </c>
      <c r="Q493" s="187">
        <v>8.7</v>
      </c>
      <c r="R493" s="188">
        <f>S493+T493</f>
        <v>529.6999999999999</v>
      </c>
      <c r="S493" s="187">
        <f>494.9+34.8</f>
        <v>529.6999999999999</v>
      </c>
      <c r="T493" s="187">
        <v>0</v>
      </c>
      <c r="U493" s="188">
        <f>V493+W493</f>
        <v>529.6999999999999</v>
      </c>
      <c r="V493" s="187">
        <f>494.9+34.8</f>
        <v>529.6999999999999</v>
      </c>
      <c r="W493" s="187">
        <v>0</v>
      </c>
    </row>
    <row r="494" spans="1:23" ht="127.5">
      <c r="A494" s="61" t="s">
        <v>378</v>
      </c>
      <c r="B494" s="62" t="s">
        <v>90</v>
      </c>
      <c r="C494" s="63"/>
      <c r="D494" s="63"/>
      <c r="E494" s="338" t="s">
        <v>109</v>
      </c>
      <c r="F494" s="338" t="s">
        <v>110</v>
      </c>
      <c r="G494" s="338" t="s">
        <v>134</v>
      </c>
      <c r="H494" s="338" t="s">
        <v>183</v>
      </c>
      <c r="I494" s="101" t="s">
        <v>250</v>
      </c>
      <c r="J494" s="104">
        <v>40979</v>
      </c>
      <c r="K494" s="101" t="s">
        <v>121</v>
      </c>
      <c r="L494" s="339">
        <v>0</v>
      </c>
      <c r="M494" s="187">
        <v>6.5</v>
      </c>
      <c r="N494" s="187">
        <v>6.5</v>
      </c>
      <c r="O494" s="188">
        <f>P494+Q494</f>
        <v>0</v>
      </c>
      <c r="P494" s="187">
        <v>0</v>
      </c>
      <c r="Q494" s="188">
        <v>0</v>
      </c>
      <c r="R494" s="188">
        <f>S494+T494</f>
        <v>0</v>
      </c>
      <c r="S494" s="187">
        <v>0</v>
      </c>
      <c r="T494" s="187">
        <v>0</v>
      </c>
      <c r="U494" s="188">
        <f>V494+W494</f>
        <v>0</v>
      </c>
      <c r="V494" s="187">
        <v>0</v>
      </c>
      <c r="W494" s="187">
        <v>0</v>
      </c>
    </row>
    <row r="495" spans="1:23" ht="47.25">
      <c r="A495" s="340" t="s">
        <v>11</v>
      </c>
      <c r="B495" s="205" t="s">
        <v>91</v>
      </c>
      <c r="C495" s="333" t="s">
        <v>85</v>
      </c>
      <c r="D495" s="333"/>
      <c r="E495" s="334"/>
      <c r="F495" s="334"/>
      <c r="G495" s="334"/>
      <c r="H495" s="334"/>
      <c r="I495" s="101"/>
      <c r="J495" s="104"/>
      <c r="K495" s="101"/>
      <c r="L495" s="337">
        <v>0</v>
      </c>
      <c r="M495" s="188">
        <f>SUM(M496:M497)</f>
        <v>98.4</v>
      </c>
      <c r="N495" s="188">
        <f aca="true" t="shared" si="65" ref="N495:W495">SUM(N496:N497)</f>
        <v>98.2</v>
      </c>
      <c r="O495" s="188">
        <f t="shared" si="65"/>
        <v>74.2</v>
      </c>
      <c r="P495" s="188">
        <f t="shared" si="65"/>
        <v>74.2</v>
      </c>
      <c r="Q495" s="188">
        <f t="shared" si="65"/>
        <v>0</v>
      </c>
      <c r="R495" s="337">
        <f t="shared" si="65"/>
        <v>11.9</v>
      </c>
      <c r="S495" s="337">
        <f t="shared" si="65"/>
        <v>11.9</v>
      </c>
      <c r="T495" s="337">
        <f t="shared" si="65"/>
        <v>0</v>
      </c>
      <c r="U495" s="337">
        <f t="shared" si="65"/>
        <v>12.6</v>
      </c>
      <c r="V495" s="337">
        <f t="shared" si="65"/>
        <v>12.6</v>
      </c>
      <c r="W495" s="337">
        <f t="shared" si="65"/>
        <v>0</v>
      </c>
    </row>
    <row r="496" spans="1:23" ht="127.5">
      <c r="A496" s="66" t="s">
        <v>379</v>
      </c>
      <c r="B496" s="62" t="s">
        <v>91</v>
      </c>
      <c r="C496" s="63"/>
      <c r="D496" s="63"/>
      <c r="E496" s="338" t="s">
        <v>109</v>
      </c>
      <c r="F496" s="338" t="s">
        <v>110</v>
      </c>
      <c r="G496" s="338" t="s">
        <v>111</v>
      </c>
      <c r="H496" s="338" t="s">
        <v>148</v>
      </c>
      <c r="I496" s="101" t="s">
        <v>524</v>
      </c>
      <c r="J496" s="341">
        <v>40889</v>
      </c>
      <c r="K496" s="105" t="s">
        <v>121</v>
      </c>
      <c r="L496" s="191">
        <v>0</v>
      </c>
      <c r="M496" s="187">
        <v>83.4</v>
      </c>
      <c r="N496" s="187">
        <v>83.2</v>
      </c>
      <c r="O496" s="199">
        <f t="shared" si="62"/>
        <v>74.2</v>
      </c>
      <c r="P496" s="200">
        <v>74.2</v>
      </c>
      <c r="Q496" s="200">
        <v>0</v>
      </c>
      <c r="R496" s="199">
        <f t="shared" si="63"/>
        <v>11.9</v>
      </c>
      <c r="S496" s="200">
        <v>11.9</v>
      </c>
      <c r="T496" s="200">
        <v>0</v>
      </c>
      <c r="U496" s="199">
        <f t="shared" si="64"/>
        <v>12.6</v>
      </c>
      <c r="V496" s="200">
        <v>12.6</v>
      </c>
      <c r="W496" s="187">
        <v>0</v>
      </c>
    </row>
    <row r="497" spans="1:23" ht="132" customHeight="1">
      <c r="A497" s="66" t="s">
        <v>380</v>
      </c>
      <c r="B497" s="62" t="s">
        <v>91</v>
      </c>
      <c r="C497" s="63"/>
      <c r="D497" s="63"/>
      <c r="E497" s="338" t="s">
        <v>109</v>
      </c>
      <c r="F497" s="338" t="s">
        <v>110</v>
      </c>
      <c r="G497" s="338" t="s">
        <v>157</v>
      </c>
      <c r="H497" s="338" t="s">
        <v>148</v>
      </c>
      <c r="I497" s="101" t="s">
        <v>158</v>
      </c>
      <c r="J497" s="342">
        <v>41050</v>
      </c>
      <c r="K497" s="342">
        <v>41274</v>
      </c>
      <c r="L497" s="191">
        <v>0</v>
      </c>
      <c r="M497" s="187">
        <v>15</v>
      </c>
      <c r="N497" s="187">
        <v>15</v>
      </c>
      <c r="O497" s="199">
        <f t="shared" si="62"/>
        <v>0</v>
      </c>
      <c r="P497" s="200">
        <v>0</v>
      </c>
      <c r="Q497" s="200">
        <v>0</v>
      </c>
      <c r="R497" s="199">
        <f t="shared" si="63"/>
        <v>0</v>
      </c>
      <c r="S497" s="200">
        <v>0</v>
      </c>
      <c r="T497" s="200">
        <v>0</v>
      </c>
      <c r="U497" s="199">
        <f t="shared" si="64"/>
        <v>0</v>
      </c>
      <c r="V497" s="200">
        <v>0</v>
      </c>
      <c r="W497" s="187">
        <v>0</v>
      </c>
    </row>
    <row r="498" spans="1:23" ht="15.75">
      <c r="A498" s="340" t="s">
        <v>28</v>
      </c>
      <c r="B498" s="205" t="s">
        <v>48</v>
      </c>
      <c r="C498" s="333" t="s">
        <v>85</v>
      </c>
      <c r="D498" s="333"/>
      <c r="E498" s="343"/>
      <c r="F498" s="343"/>
      <c r="G498" s="343"/>
      <c r="H498" s="343"/>
      <c r="I498" s="344"/>
      <c r="J498" s="345"/>
      <c r="K498" s="346"/>
      <c r="L498" s="337">
        <v>0</v>
      </c>
      <c r="M498" s="188">
        <f>M499</f>
        <v>1.3</v>
      </c>
      <c r="N498" s="188">
        <f aca="true" t="shared" si="66" ref="N498:W498">N499</f>
        <v>1.3</v>
      </c>
      <c r="O498" s="188">
        <f t="shared" si="66"/>
        <v>0.4</v>
      </c>
      <c r="P498" s="188">
        <f t="shared" si="66"/>
        <v>0.4</v>
      </c>
      <c r="Q498" s="188">
        <f t="shared" si="66"/>
        <v>0</v>
      </c>
      <c r="R498" s="337">
        <f t="shared" si="66"/>
        <v>1.1</v>
      </c>
      <c r="S498" s="337">
        <f t="shared" si="66"/>
        <v>1.1</v>
      </c>
      <c r="T498" s="337">
        <f t="shared" si="66"/>
        <v>0</v>
      </c>
      <c r="U498" s="337">
        <f t="shared" si="66"/>
        <v>1.2</v>
      </c>
      <c r="V498" s="337">
        <f t="shared" si="66"/>
        <v>1.2</v>
      </c>
      <c r="W498" s="337">
        <f t="shared" si="66"/>
        <v>0</v>
      </c>
    </row>
    <row r="499" spans="1:23" ht="127.5">
      <c r="A499" s="66" t="s">
        <v>526</v>
      </c>
      <c r="B499" s="347" t="s">
        <v>527</v>
      </c>
      <c r="C499" s="63"/>
      <c r="D499" s="63"/>
      <c r="E499" s="338" t="s">
        <v>109</v>
      </c>
      <c r="F499" s="338" t="s">
        <v>110</v>
      </c>
      <c r="G499" s="338" t="s">
        <v>111</v>
      </c>
      <c r="H499" s="338" t="s">
        <v>229</v>
      </c>
      <c r="I499" s="101" t="s">
        <v>524</v>
      </c>
      <c r="J499" s="104">
        <v>40889</v>
      </c>
      <c r="K499" s="104" t="s">
        <v>121</v>
      </c>
      <c r="L499" s="191">
        <v>0</v>
      </c>
      <c r="M499" s="187">
        <v>1.3</v>
      </c>
      <c r="N499" s="187">
        <v>1.3</v>
      </c>
      <c r="O499" s="199">
        <f t="shared" si="62"/>
        <v>0.4</v>
      </c>
      <c r="P499" s="200">
        <v>0.4</v>
      </c>
      <c r="Q499" s="200">
        <v>0</v>
      </c>
      <c r="R499" s="199">
        <f t="shared" si="63"/>
        <v>1.1</v>
      </c>
      <c r="S499" s="200">
        <v>1.1</v>
      </c>
      <c r="T499" s="200">
        <v>0</v>
      </c>
      <c r="U499" s="199">
        <f t="shared" si="64"/>
        <v>1.2</v>
      </c>
      <c r="V499" s="200">
        <v>1.2</v>
      </c>
      <c r="W499" s="187">
        <v>0</v>
      </c>
    </row>
    <row r="500" spans="1:23" ht="15.75">
      <c r="A500" s="54" t="s">
        <v>92</v>
      </c>
      <c r="B500" s="55"/>
      <c r="C500" s="56"/>
      <c r="D500" s="56"/>
      <c r="E500" s="55"/>
      <c r="F500" s="55"/>
      <c r="G500" s="55"/>
      <c r="H500" s="56"/>
      <c r="I500" s="57"/>
      <c r="J500" s="58"/>
      <c r="K500" s="59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</row>
    <row r="501" spans="1:23" ht="31.5">
      <c r="A501" s="61" t="s">
        <v>12</v>
      </c>
      <c r="B501" s="62" t="s">
        <v>49</v>
      </c>
      <c r="C501" s="63"/>
      <c r="D501" s="63"/>
      <c r="E501" s="62"/>
      <c r="F501" s="62"/>
      <c r="G501" s="62"/>
      <c r="H501" s="63"/>
      <c r="I501" s="64"/>
      <c r="J501" s="43"/>
      <c r="K501" s="43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</row>
    <row r="502" spans="1:23" ht="15.75">
      <c r="A502" s="61" t="s">
        <v>76</v>
      </c>
      <c r="B502" s="62"/>
      <c r="C502" s="63"/>
      <c r="D502" s="63"/>
      <c r="E502" s="62"/>
      <c r="F502" s="62"/>
      <c r="G502" s="62"/>
      <c r="H502" s="63"/>
      <c r="I502" s="64"/>
      <c r="J502" s="43"/>
      <c r="K502" s="43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</row>
    <row r="503" spans="1:23" ht="47.25">
      <c r="A503" s="66" t="s">
        <v>13</v>
      </c>
      <c r="B503" s="62" t="s">
        <v>50</v>
      </c>
      <c r="C503" s="63"/>
      <c r="D503" s="63"/>
      <c r="E503" s="62"/>
      <c r="F503" s="62"/>
      <c r="G503" s="62"/>
      <c r="H503" s="63"/>
      <c r="I503" s="67"/>
      <c r="J503" s="67"/>
      <c r="K503" s="68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</row>
    <row r="504" spans="1:23" ht="15.75">
      <c r="A504" s="66" t="s">
        <v>77</v>
      </c>
      <c r="B504" s="62"/>
      <c r="C504" s="63"/>
      <c r="D504" s="63"/>
      <c r="E504" s="62"/>
      <c r="F504" s="62"/>
      <c r="G504" s="62"/>
      <c r="H504" s="63"/>
      <c r="I504" s="67"/>
      <c r="J504" s="67"/>
      <c r="K504" s="68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</row>
    <row r="505" spans="1:23" ht="15.75">
      <c r="A505" s="66" t="s">
        <v>230</v>
      </c>
      <c r="B505" s="62" t="s">
        <v>48</v>
      </c>
      <c r="C505" s="63"/>
      <c r="D505" s="63"/>
      <c r="E505" s="62"/>
      <c r="F505" s="62"/>
      <c r="G505" s="62"/>
      <c r="H505" s="62"/>
      <c r="I505" s="67"/>
      <c r="J505" s="67"/>
      <c r="K505" s="68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</row>
    <row r="506" spans="1:23" ht="15.75">
      <c r="A506" s="66" t="s">
        <v>78</v>
      </c>
      <c r="B506" s="62"/>
      <c r="C506" s="63"/>
      <c r="D506" s="63"/>
      <c r="E506" s="62"/>
      <c r="F506" s="62"/>
      <c r="G506" s="62"/>
      <c r="H506" s="62"/>
      <c r="I506" s="67"/>
      <c r="J506" s="67"/>
      <c r="K506" s="68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</row>
    <row r="507" spans="1:23" ht="15.75">
      <c r="A507" s="452" t="s">
        <v>93</v>
      </c>
      <c r="B507" s="452"/>
      <c r="C507" s="452"/>
      <c r="D507" s="452"/>
      <c r="E507" s="452"/>
      <c r="F507" s="452"/>
      <c r="G507" s="452"/>
      <c r="H507" s="452"/>
      <c r="I507" s="452"/>
      <c r="J507" s="452"/>
      <c r="K507" s="452"/>
      <c r="L507" s="221"/>
      <c r="M507" s="221"/>
      <c r="N507" s="221"/>
      <c r="O507" s="267"/>
      <c r="P507" s="267"/>
      <c r="Q507" s="267"/>
      <c r="R507" s="267"/>
      <c r="S507" s="267"/>
      <c r="T507" s="267"/>
      <c r="U507" s="267"/>
      <c r="V507" s="267"/>
      <c r="W507" s="267"/>
    </row>
    <row r="508" spans="1:23" ht="63">
      <c r="A508" s="61" t="s">
        <v>31</v>
      </c>
      <c r="B508" s="62" t="s">
        <v>94</v>
      </c>
      <c r="C508" s="63"/>
      <c r="D508" s="63"/>
      <c r="E508" s="62"/>
      <c r="F508" s="62"/>
      <c r="G508" s="62"/>
      <c r="H508" s="63"/>
      <c r="I508" s="64"/>
      <c r="J508" s="43"/>
      <c r="K508" s="43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</row>
    <row r="509" spans="1:23" ht="15.75">
      <c r="A509" s="61" t="s">
        <v>67</v>
      </c>
      <c r="B509" s="62"/>
      <c r="C509" s="63"/>
      <c r="D509" s="63"/>
      <c r="E509" s="62"/>
      <c r="F509" s="62"/>
      <c r="G509" s="62"/>
      <c r="H509" s="63"/>
      <c r="I509" s="64"/>
      <c r="J509" s="43"/>
      <c r="K509" s="43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</row>
    <row r="510" spans="1:23" ht="31.5">
      <c r="A510" s="66" t="s">
        <v>14</v>
      </c>
      <c r="B510" s="62" t="s">
        <v>95</v>
      </c>
      <c r="C510" s="63"/>
      <c r="D510" s="63"/>
      <c r="E510" s="62"/>
      <c r="F510" s="62"/>
      <c r="G510" s="62"/>
      <c r="H510" s="63"/>
      <c r="I510" s="67"/>
      <c r="J510" s="67"/>
      <c r="K510" s="68"/>
      <c r="L510" s="125"/>
      <c r="M510" s="125"/>
      <c r="N510" s="125"/>
      <c r="O510" s="211"/>
      <c r="P510" s="211"/>
      <c r="Q510" s="211"/>
      <c r="R510" s="211"/>
      <c r="S510" s="211"/>
      <c r="T510" s="211"/>
      <c r="U510" s="211"/>
      <c r="V510" s="211"/>
      <c r="W510" s="211"/>
    </row>
    <row r="511" spans="1:23" ht="15.75">
      <c r="A511" s="66" t="s">
        <v>68</v>
      </c>
      <c r="B511" s="62"/>
      <c r="C511" s="63"/>
      <c r="D511" s="63"/>
      <c r="E511" s="70"/>
      <c r="F511" s="70"/>
      <c r="G511" s="70"/>
      <c r="H511" s="71"/>
      <c r="I511" s="101"/>
      <c r="J511" s="107"/>
      <c r="K511" s="293"/>
      <c r="L511" s="125"/>
      <c r="M511" s="125"/>
      <c r="N511" s="125"/>
      <c r="O511" s="211"/>
      <c r="P511" s="41"/>
      <c r="Q511" s="41"/>
      <c r="R511" s="211"/>
      <c r="S511" s="41"/>
      <c r="T511" s="41"/>
      <c r="U511" s="211"/>
      <c r="V511" s="41"/>
      <c r="W511" s="41"/>
    </row>
    <row r="512" spans="1:23" ht="15.75">
      <c r="A512" s="456" t="s">
        <v>96</v>
      </c>
      <c r="B512" s="456"/>
      <c r="C512" s="456"/>
      <c r="D512" s="456"/>
      <c r="E512" s="456"/>
      <c r="F512" s="456"/>
      <c r="G512" s="456"/>
      <c r="H512" s="456"/>
      <c r="I512" s="456"/>
      <c r="J512" s="456"/>
      <c r="K512" s="456"/>
      <c r="L512" s="456"/>
      <c r="M512" s="456"/>
      <c r="N512" s="456"/>
      <c r="O512" s="456"/>
      <c r="P512" s="456"/>
      <c r="Q512" s="456"/>
      <c r="R512" s="456"/>
      <c r="S512" s="456"/>
      <c r="T512" s="456"/>
      <c r="U512" s="456"/>
      <c r="V512" s="456"/>
      <c r="W512" s="456"/>
    </row>
    <row r="513" spans="1:23" ht="15.75">
      <c r="A513" s="448" t="s">
        <v>55</v>
      </c>
      <c r="B513" s="448"/>
      <c r="C513" s="448"/>
      <c r="D513" s="448"/>
      <c r="E513" s="448"/>
      <c r="F513" s="448"/>
      <c r="G513" s="448"/>
      <c r="H513" s="448"/>
      <c r="I513" s="448"/>
      <c r="J513" s="448"/>
      <c r="K513" s="448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</row>
    <row r="514" spans="1:23" ht="94.5">
      <c r="A514" s="73" t="s">
        <v>51</v>
      </c>
      <c r="B514" s="62" t="s">
        <v>143</v>
      </c>
      <c r="C514" s="63"/>
      <c r="D514" s="63"/>
      <c r="E514" s="37"/>
      <c r="F514" s="37"/>
      <c r="G514" s="37"/>
      <c r="H514" s="38"/>
      <c r="I514" s="74"/>
      <c r="J514" s="75"/>
      <c r="K514" s="76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</row>
    <row r="515" spans="1:23" ht="15.75">
      <c r="A515" s="73" t="s">
        <v>69</v>
      </c>
      <c r="B515" s="62"/>
      <c r="C515" s="63"/>
      <c r="D515" s="63"/>
      <c r="E515" s="37"/>
      <c r="F515" s="37"/>
      <c r="G515" s="37"/>
      <c r="H515" s="38"/>
      <c r="I515" s="74"/>
      <c r="J515" s="75"/>
      <c r="K515" s="76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</row>
    <row r="516" spans="1:23" ht="47.25">
      <c r="A516" s="73" t="s">
        <v>52</v>
      </c>
      <c r="B516" s="62" t="s">
        <v>97</v>
      </c>
      <c r="C516" s="63" t="s">
        <v>85</v>
      </c>
      <c r="D516" s="63"/>
      <c r="E516" s="37"/>
      <c r="F516" s="37"/>
      <c r="G516" s="37"/>
      <c r="H516" s="38"/>
      <c r="I516" s="74"/>
      <c r="J516" s="75"/>
      <c r="K516" s="76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</row>
    <row r="517" spans="1:23" ht="15.75">
      <c r="A517" s="73" t="s">
        <v>70</v>
      </c>
      <c r="B517" s="62"/>
      <c r="C517" s="63"/>
      <c r="D517" s="63"/>
      <c r="E517" s="37"/>
      <c r="F517" s="37"/>
      <c r="G517" s="37"/>
      <c r="H517" s="38"/>
      <c r="I517" s="74"/>
      <c r="J517" s="75"/>
      <c r="K517" s="76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</row>
    <row r="518" spans="1:23" ht="31.5">
      <c r="A518" s="73" t="s">
        <v>53</v>
      </c>
      <c r="B518" s="109" t="s">
        <v>54</v>
      </c>
      <c r="C518" s="78" t="s">
        <v>85</v>
      </c>
      <c r="D518" s="78"/>
      <c r="E518" s="37"/>
      <c r="F518" s="37"/>
      <c r="G518" s="37"/>
      <c r="H518" s="38"/>
      <c r="I518" s="74"/>
      <c r="J518" s="75"/>
      <c r="K518" s="76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</row>
    <row r="519" spans="1:23" ht="15.75">
      <c r="A519" s="73" t="s">
        <v>71</v>
      </c>
      <c r="B519" s="77"/>
      <c r="C519" s="78"/>
      <c r="D519" s="78"/>
      <c r="E519" s="37"/>
      <c r="F519" s="37"/>
      <c r="G519" s="37"/>
      <c r="H519" s="38"/>
      <c r="I519" s="74"/>
      <c r="J519" s="75"/>
      <c r="K519" s="76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</row>
    <row r="520" spans="1:23" ht="15.75">
      <c r="A520" s="448" t="s">
        <v>56</v>
      </c>
      <c r="B520" s="448"/>
      <c r="C520" s="448"/>
      <c r="D520" s="448"/>
      <c r="E520" s="448"/>
      <c r="F520" s="448"/>
      <c r="G520" s="448"/>
      <c r="H520" s="448"/>
      <c r="I520" s="448"/>
      <c r="J520" s="448"/>
      <c r="K520" s="448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</row>
    <row r="521" spans="1:23" ht="94.5">
      <c r="A521" s="73" t="s">
        <v>57</v>
      </c>
      <c r="B521" s="62" t="s">
        <v>142</v>
      </c>
      <c r="C521" s="63"/>
      <c r="D521" s="63"/>
      <c r="E521" s="37"/>
      <c r="F521" s="37"/>
      <c r="G521" s="37"/>
      <c r="H521" s="38"/>
      <c r="I521" s="74"/>
      <c r="J521" s="75"/>
      <c r="K521" s="76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</row>
    <row r="522" spans="1:23" ht="15.75">
      <c r="A522" s="306"/>
      <c r="B522" s="62"/>
      <c r="C522" s="63"/>
      <c r="D522" s="63"/>
      <c r="E522" s="37"/>
      <c r="F522" s="37"/>
      <c r="G522" s="37"/>
      <c r="H522" s="38"/>
      <c r="I522" s="74"/>
      <c r="J522" s="75"/>
      <c r="K522" s="76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</row>
    <row r="523" spans="1:23" ht="31.5">
      <c r="A523" s="73" t="s">
        <v>72</v>
      </c>
      <c r="B523" s="344" t="s">
        <v>528</v>
      </c>
      <c r="C523" s="63"/>
      <c r="D523" s="63"/>
      <c r="E523" s="348"/>
      <c r="F523" s="348"/>
      <c r="G523" s="348"/>
      <c r="H523" s="348"/>
      <c r="I523" s="349"/>
      <c r="J523" s="350"/>
      <c r="K523" s="349"/>
      <c r="L523" s="351"/>
      <c r="M523" s="351"/>
      <c r="N523" s="351"/>
      <c r="O523" s="188"/>
      <c r="P523" s="188"/>
      <c r="Q523" s="188"/>
      <c r="R523" s="188"/>
      <c r="S523" s="188"/>
      <c r="T523" s="188"/>
      <c r="U523" s="188"/>
      <c r="V523" s="188"/>
      <c r="W523" s="132"/>
    </row>
    <row r="524" spans="1:23" ht="94.5">
      <c r="A524" s="73" t="s">
        <v>529</v>
      </c>
      <c r="B524" s="305" t="s">
        <v>530</v>
      </c>
      <c r="C524" s="63"/>
      <c r="D524" s="63"/>
      <c r="E524" s="338"/>
      <c r="F524" s="338"/>
      <c r="G524" s="338"/>
      <c r="H524" s="338"/>
      <c r="I524" s="352"/>
      <c r="J524" s="352"/>
      <c r="K524" s="352"/>
      <c r="L524" s="351"/>
      <c r="M524" s="351"/>
      <c r="N524" s="351"/>
      <c r="O524" s="188"/>
      <c r="P524" s="187"/>
      <c r="Q524" s="187"/>
      <c r="R524" s="188"/>
      <c r="S524" s="187"/>
      <c r="T524" s="187"/>
      <c r="U524" s="188"/>
      <c r="V524" s="187"/>
      <c r="W524" s="132"/>
    </row>
    <row r="525" spans="1:23" ht="31.5">
      <c r="A525" s="73" t="s">
        <v>531</v>
      </c>
      <c r="B525" s="353" t="s">
        <v>528</v>
      </c>
      <c r="C525" s="63"/>
      <c r="D525" s="63"/>
      <c r="E525" s="348"/>
      <c r="F525" s="348"/>
      <c r="G525" s="348"/>
      <c r="H525" s="348"/>
      <c r="I525" s="349"/>
      <c r="J525" s="350"/>
      <c r="K525" s="349"/>
      <c r="L525" s="351"/>
      <c r="M525" s="351"/>
      <c r="N525" s="351"/>
      <c r="O525" s="188"/>
      <c r="P525" s="188"/>
      <c r="Q525" s="188"/>
      <c r="R525" s="188"/>
      <c r="S525" s="188"/>
      <c r="T525" s="188"/>
      <c r="U525" s="188"/>
      <c r="V525" s="188"/>
      <c r="W525" s="132"/>
    </row>
    <row r="526" spans="1:23" ht="94.5">
      <c r="A526" s="73" t="s">
        <v>532</v>
      </c>
      <c r="B526" s="347" t="s">
        <v>530</v>
      </c>
      <c r="C526" s="63"/>
      <c r="D526" s="63"/>
      <c r="E526" s="338"/>
      <c r="F526" s="338"/>
      <c r="G526" s="338"/>
      <c r="H526" s="338"/>
      <c r="I526" s="352"/>
      <c r="J526" s="352"/>
      <c r="K526" s="352"/>
      <c r="L526" s="351"/>
      <c r="M526" s="351"/>
      <c r="N526" s="351"/>
      <c r="O526" s="188"/>
      <c r="P526" s="187"/>
      <c r="Q526" s="187"/>
      <c r="R526" s="188"/>
      <c r="S526" s="187"/>
      <c r="T526" s="187"/>
      <c r="U526" s="188"/>
      <c r="V526" s="187"/>
      <c r="W526" s="132"/>
    </row>
    <row r="527" spans="1:23" ht="15.75">
      <c r="A527" s="73"/>
      <c r="B527" s="62"/>
      <c r="C527" s="63"/>
      <c r="D527" s="63"/>
      <c r="E527" s="37"/>
      <c r="F527" s="37"/>
      <c r="G527" s="37"/>
      <c r="H527" s="38"/>
      <c r="I527" s="74"/>
      <c r="J527" s="75"/>
      <c r="K527" s="76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</row>
    <row r="528" spans="1:23" ht="47.25">
      <c r="A528" s="73" t="s">
        <v>60</v>
      </c>
      <c r="B528" s="62" t="s">
        <v>478</v>
      </c>
      <c r="C528" s="63" t="s">
        <v>85</v>
      </c>
      <c r="D528" s="63"/>
      <c r="E528" s="37"/>
      <c r="F528" s="37"/>
      <c r="G528" s="37"/>
      <c r="H528" s="38"/>
      <c r="I528" s="74"/>
      <c r="J528" s="75"/>
      <c r="K528" s="76"/>
      <c r="L528" s="132"/>
      <c r="M528" s="132"/>
      <c r="N528" s="132"/>
      <c r="O528" s="132"/>
      <c r="P528" s="306"/>
      <c r="Q528" s="306"/>
      <c r="R528" s="306"/>
      <c r="S528" s="306"/>
      <c r="T528" s="132"/>
      <c r="U528" s="132"/>
      <c r="V528" s="132"/>
      <c r="W528" s="132"/>
    </row>
    <row r="529" spans="1:23" ht="15.75">
      <c r="A529" s="73" t="s">
        <v>73</v>
      </c>
      <c r="B529" s="62"/>
      <c r="C529" s="63"/>
      <c r="D529" s="63"/>
      <c r="E529" s="37"/>
      <c r="F529" s="37"/>
      <c r="G529" s="37"/>
      <c r="H529" s="38"/>
      <c r="I529" s="74"/>
      <c r="J529" s="75"/>
      <c r="K529" s="76"/>
      <c r="L529" s="132"/>
      <c r="M529" s="132"/>
      <c r="N529" s="132"/>
      <c r="O529" s="132"/>
      <c r="P529" s="306"/>
      <c r="Q529" s="306"/>
      <c r="R529" s="306"/>
      <c r="S529" s="306"/>
      <c r="T529" s="132"/>
      <c r="U529" s="132"/>
      <c r="V529" s="132"/>
      <c r="W529" s="132"/>
    </row>
    <row r="530" spans="1:23" ht="31.5">
      <c r="A530" s="73" t="s">
        <v>59</v>
      </c>
      <c r="B530" s="109" t="s">
        <v>58</v>
      </c>
      <c r="C530" s="78" t="s">
        <v>85</v>
      </c>
      <c r="D530" s="78"/>
      <c r="E530" s="37"/>
      <c r="F530" s="37"/>
      <c r="G530" s="37"/>
      <c r="H530" s="38"/>
      <c r="I530" s="74"/>
      <c r="J530" s="75"/>
      <c r="K530" s="76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</row>
    <row r="531" spans="1:23" ht="15.75">
      <c r="A531" s="73" t="s">
        <v>74</v>
      </c>
      <c r="B531" s="77"/>
      <c r="C531" s="78"/>
      <c r="D531" s="78"/>
      <c r="E531" s="37"/>
      <c r="F531" s="37"/>
      <c r="G531" s="37"/>
      <c r="H531" s="38"/>
      <c r="I531" s="74"/>
      <c r="J531" s="75"/>
      <c r="K531" s="76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</row>
    <row r="532" spans="1:23" ht="15.75">
      <c r="A532" s="448" t="s">
        <v>99</v>
      </c>
      <c r="B532" s="448"/>
      <c r="C532" s="448"/>
      <c r="D532" s="448"/>
      <c r="E532" s="448"/>
      <c r="F532" s="448"/>
      <c r="G532" s="448"/>
      <c r="H532" s="448"/>
      <c r="I532" s="448"/>
      <c r="J532" s="448"/>
      <c r="K532" s="448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</row>
    <row r="533" spans="1:23" ht="15.75">
      <c r="A533" s="73" t="s">
        <v>61</v>
      </c>
      <c r="B533" s="62"/>
      <c r="C533" s="63" t="s">
        <v>85</v>
      </c>
      <c r="D533" s="63"/>
      <c r="E533" s="37"/>
      <c r="F533" s="37"/>
      <c r="G533" s="37"/>
      <c r="H533" s="38"/>
      <c r="I533" s="74"/>
      <c r="J533" s="75"/>
      <c r="K533" s="76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</row>
    <row r="534" spans="1:23" ht="15.75">
      <c r="A534" s="456" t="s">
        <v>100</v>
      </c>
      <c r="B534" s="456"/>
      <c r="C534" s="456"/>
      <c r="D534" s="456"/>
      <c r="E534" s="456"/>
      <c r="F534" s="456"/>
      <c r="G534" s="456"/>
      <c r="H534" s="456"/>
      <c r="I534" s="456"/>
      <c r="J534" s="456"/>
      <c r="K534" s="456"/>
      <c r="L534" s="456"/>
      <c r="M534" s="456"/>
      <c r="N534" s="456"/>
      <c r="O534" s="456"/>
      <c r="P534" s="456"/>
      <c r="Q534" s="456"/>
      <c r="R534" s="456"/>
      <c r="S534" s="456"/>
      <c r="T534" s="456"/>
      <c r="U534" s="456"/>
      <c r="V534" s="456"/>
      <c r="W534" s="456"/>
    </row>
    <row r="535" spans="1:23" ht="15.75">
      <c r="A535" s="79" t="s">
        <v>17</v>
      </c>
      <c r="B535" s="62"/>
      <c r="C535" s="63" t="s">
        <v>85</v>
      </c>
      <c r="D535" s="63"/>
      <c r="E535" s="37"/>
      <c r="F535" s="37"/>
      <c r="G535" s="37"/>
      <c r="H535" s="38"/>
      <c r="I535" s="74"/>
      <c r="J535" s="75"/>
      <c r="K535" s="76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</row>
    <row r="536" spans="1:23" ht="15.75">
      <c r="A536" s="79" t="s">
        <v>18</v>
      </c>
      <c r="B536" s="62"/>
      <c r="C536" s="63" t="s">
        <v>85</v>
      </c>
      <c r="D536" s="63"/>
      <c r="E536" s="37"/>
      <c r="F536" s="37"/>
      <c r="G536" s="37"/>
      <c r="H536" s="38"/>
      <c r="I536" s="74"/>
      <c r="J536" s="75"/>
      <c r="K536" s="76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</row>
    <row r="537" spans="1:23" ht="15.75">
      <c r="A537" s="21" t="s">
        <v>19</v>
      </c>
      <c r="B537" s="48" t="s">
        <v>20</v>
      </c>
      <c r="C537" s="49"/>
      <c r="D537" s="49"/>
      <c r="E537" s="48"/>
      <c r="F537" s="48"/>
      <c r="G537" s="48"/>
      <c r="H537" s="48"/>
      <c r="I537" s="50"/>
      <c r="J537" s="51"/>
      <c r="K537" s="52"/>
      <c r="L537" s="111"/>
      <c r="M537" s="111"/>
      <c r="N537" s="111"/>
      <c r="O537" s="53"/>
      <c r="P537" s="53"/>
      <c r="Q537" s="53"/>
      <c r="R537" s="53"/>
      <c r="S537" s="53"/>
      <c r="T537" s="53"/>
      <c r="U537" s="53"/>
      <c r="V537" s="53"/>
      <c r="W537" s="53"/>
    </row>
    <row r="538" spans="1:23" ht="31.5">
      <c r="A538" s="354" t="s">
        <v>21</v>
      </c>
      <c r="B538" s="355" t="s">
        <v>62</v>
      </c>
      <c r="C538" s="356" t="s">
        <v>85</v>
      </c>
      <c r="D538" s="356"/>
      <c r="E538" s="357"/>
      <c r="F538" s="357"/>
      <c r="G538" s="357"/>
      <c r="H538" s="358"/>
      <c r="I538" s="359"/>
      <c r="J538" s="360"/>
      <c r="K538" s="361"/>
      <c r="L538" s="362"/>
      <c r="M538" s="362"/>
      <c r="N538" s="362"/>
      <c r="O538" s="362"/>
      <c r="P538" s="362"/>
      <c r="Q538" s="362"/>
      <c r="R538" s="362"/>
      <c r="S538" s="362"/>
      <c r="T538" s="362"/>
      <c r="U538" s="362"/>
      <c r="V538" s="362"/>
      <c r="W538" s="362"/>
    </row>
    <row r="539" spans="1:23" ht="15.75">
      <c r="A539" s="73" t="s">
        <v>10</v>
      </c>
      <c r="B539" s="37"/>
      <c r="C539" s="38"/>
      <c r="D539" s="38"/>
      <c r="E539" s="37"/>
      <c r="F539" s="37"/>
      <c r="G539" s="37"/>
      <c r="H539" s="38"/>
      <c r="I539" s="74"/>
      <c r="J539" s="75"/>
      <c r="K539" s="76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</row>
    <row r="540" spans="1:23" ht="15.75">
      <c r="A540" s="73" t="s">
        <v>11</v>
      </c>
      <c r="B540" s="37"/>
      <c r="C540" s="38"/>
      <c r="D540" s="38"/>
      <c r="E540" s="37"/>
      <c r="F540" s="37"/>
      <c r="G540" s="37"/>
      <c r="H540" s="38"/>
      <c r="I540" s="74"/>
      <c r="J540" s="75"/>
      <c r="K540" s="76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</row>
    <row r="541" spans="1:23" ht="63">
      <c r="A541" s="354" t="s">
        <v>22</v>
      </c>
      <c r="B541" s="355" t="s">
        <v>75</v>
      </c>
      <c r="C541" s="356" t="s">
        <v>85</v>
      </c>
      <c r="D541" s="356"/>
      <c r="E541" s="357"/>
      <c r="F541" s="357"/>
      <c r="G541" s="357"/>
      <c r="H541" s="358"/>
      <c r="I541" s="359"/>
      <c r="J541" s="360"/>
      <c r="K541" s="361"/>
      <c r="L541" s="362"/>
      <c r="M541" s="362"/>
      <c r="N541" s="362"/>
      <c r="O541" s="363"/>
      <c r="P541" s="363"/>
      <c r="Q541" s="363"/>
      <c r="R541" s="363"/>
      <c r="S541" s="363"/>
      <c r="T541" s="363"/>
      <c r="U541" s="363"/>
      <c r="V541" s="363"/>
      <c r="W541" s="363"/>
    </row>
    <row r="542" spans="1:23" ht="15.75">
      <c r="A542" s="135" t="s">
        <v>12</v>
      </c>
      <c r="B542" s="37"/>
      <c r="C542" s="63"/>
      <c r="D542" s="63"/>
      <c r="E542" s="338"/>
      <c r="F542" s="338"/>
      <c r="G542" s="338"/>
      <c r="H542" s="338"/>
      <c r="I542" s="101"/>
      <c r="J542" s="364"/>
      <c r="K542" s="364"/>
      <c r="L542" s="132"/>
      <c r="M542" s="132"/>
      <c r="N542" s="132"/>
      <c r="O542" s="188"/>
      <c r="P542" s="187"/>
      <c r="Q542" s="187"/>
      <c r="R542" s="188"/>
      <c r="S542" s="187"/>
      <c r="T542" s="195"/>
      <c r="U542" s="196"/>
      <c r="V542" s="195"/>
      <c r="W542" s="187"/>
    </row>
    <row r="543" spans="1:23" ht="15.75">
      <c r="A543" s="73" t="s">
        <v>13</v>
      </c>
      <c r="B543" s="347"/>
      <c r="C543" s="38"/>
      <c r="D543" s="38"/>
      <c r="E543" s="365"/>
      <c r="F543" s="365"/>
      <c r="G543" s="365"/>
      <c r="H543" s="365"/>
      <c r="I543" s="74"/>
      <c r="J543" s="75"/>
      <c r="K543" s="76"/>
      <c r="L543" s="132"/>
      <c r="M543" s="132"/>
      <c r="N543" s="132"/>
      <c r="O543" s="366"/>
      <c r="P543" s="366"/>
      <c r="Q543" s="366"/>
      <c r="R543" s="366"/>
      <c r="S543" s="366"/>
      <c r="T543" s="367"/>
      <c r="U543" s="367"/>
      <c r="V543" s="367"/>
      <c r="W543" s="132"/>
    </row>
    <row r="544" spans="1:23" ht="47.25">
      <c r="A544" s="354" t="s">
        <v>29</v>
      </c>
      <c r="B544" s="355" t="s">
        <v>65</v>
      </c>
      <c r="C544" s="356" t="s">
        <v>85</v>
      </c>
      <c r="D544" s="356"/>
      <c r="E544" s="355"/>
      <c r="F544" s="355"/>
      <c r="G544" s="355"/>
      <c r="H544" s="358"/>
      <c r="I544" s="368"/>
      <c r="J544" s="369"/>
      <c r="K544" s="370"/>
      <c r="L544" s="371"/>
      <c r="M544" s="371"/>
      <c r="N544" s="371"/>
      <c r="O544" s="371"/>
      <c r="P544" s="371"/>
      <c r="Q544" s="371"/>
      <c r="R544" s="371"/>
      <c r="S544" s="371"/>
      <c r="T544" s="371"/>
      <c r="U544" s="371"/>
      <c r="V544" s="371"/>
      <c r="W544" s="371"/>
    </row>
    <row r="545" spans="1:23" ht="15.75">
      <c r="A545" s="73" t="s">
        <v>31</v>
      </c>
      <c r="B545" s="37"/>
      <c r="C545" s="38"/>
      <c r="D545" s="38"/>
      <c r="E545" s="37"/>
      <c r="F545" s="37"/>
      <c r="G545" s="37"/>
      <c r="H545" s="38"/>
      <c r="I545" s="74"/>
      <c r="J545" s="75"/>
      <c r="K545" s="76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</row>
    <row r="546" spans="1:23" ht="15.75">
      <c r="A546" s="73" t="s">
        <v>14</v>
      </c>
      <c r="B546" s="37"/>
      <c r="C546" s="38"/>
      <c r="D546" s="38"/>
      <c r="E546" s="37"/>
      <c r="F546" s="37"/>
      <c r="G546" s="37"/>
      <c r="H546" s="38"/>
      <c r="I546" s="74"/>
      <c r="J546" s="75"/>
      <c r="K546" s="76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</row>
    <row r="547" spans="1:23" ht="15.75">
      <c r="A547" s="354" t="s">
        <v>32</v>
      </c>
      <c r="B547" s="355" t="s">
        <v>63</v>
      </c>
      <c r="C547" s="356" t="s">
        <v>85</v>
      </c>
      <c r="D547" s="356"/>
      <c r="E547" s="355"/>
      <c r="F547" s="355"/>
      <c r="G547" s="355"/>
      <c r="H547" s="358"/>
      <c r="I547" s="368"/>
      <c r="J547" s="369"/>
      <c r="K547" s="370"/>
      <c r="L547" s="371"/>
      <c r="M547" s="371"/>
      <c r="N547" s="371"/>
      <c r="O547" s="371"/>
      <c r="P547" s="371"/>
      <c r="Q547" s="371"/>
      <c r="R547" s="371"/>
      <c r="S547" s="371"/>
      <c r="T547" s="371"/>
      <c r="U547" s="371"/>
      <c r="V547" s="371"/>
      <c r="W547" s="371"/>
    </row>
    <row r="548" spans="1:23" ht="15.75">
      <c r="A548" s="73" t="s">
        <v>15</v>
      </c>
      <c r="B548" s="37"/>
      <c r="C548" s="38"/>
      <c r="D548" s="38"/>
      <c r="E548" s="37"/>
      <c r="F548" s="37"/>
      <c r="G548" s="37"/>
      <c r="H548" s="38"/>
      <c r="I548" s="74"/>
      <c r="J548" s="75"/>
      <c r="K548" s="76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</row>
    <row r="549" spans="1:23" ht="15.75">
      <c r="A549" s="73" t="s">
        <v>16</v>
      </c>
      <c r="B549" s="37"/>
      <c r="C549" s="38"/>
      <c r="D549" s="38"/>
      <c r="E549" s="37"/>
      <c r="F549" s="37"/>
      <c r="G549" s="37"/>
      <c r="H549" s="37"/>
      <c r="I549" s="74"/>
      <c r="J549" s="75"/>
      <c r="K549" s="76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</row>
    <row r="550" spans="1:23" ht="15.75">
      <c r="A550" s="354" t="s">
        <v>66</v>
      </c>
      <c r="B550" s="355" t="s">
        <v>64</v>
      </c>
      <c r="C550" s="356" t="s">
        <v>85</v>
      </c>
      <c r="D550" s="356"/>
      <c r="E550" s="357"/>
      <c r="F550" s="357"/>
      <c r="G550" s="357"/>
      <c r="H550" s="358"/>
      <c r="I550" s="359"/>
      <c r="J550" s="360"/>
      <c r="K550" s="361"/>
      <c r="L550" s="362"/>
      <c r="M550" s="362"/>
      <c r="N550" s="362"/>
      <c r="O550" s="362"/>
      <c r="P550" s="362"/>
      <c r="Q550" s="362"/>
      <c r="R550" s="362"/>
      <c r="S550" s="362"/>
      <c r="T550" s="362"/>
      <c r="U550" s="362"/>
      <c r="V550" s="362"/>
      <c r="W550" s="362"/>
    </row>
    <row r="551" spans="1:23" ht="15.75">
      <c r="A551" s="73" t="s">
        <v>17</v>
      </c>
      <c r="B551" s="62"/>
      <c r="C551" s="63"/>
      <c r="D551" s="63"/>
      <c r="E551" s="37"/>
      <c r="F551" s="37"/>
      <c r="G551" s="37"/>
      <c r="H551" s="38"/>
      <c r="I551" s="74"/>
      <c r="J551" s="75"/>
      <c r="K551" s="76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</row>
    <row r="552" spans="1:23" ht="15.75">
      <c r="A552" s="73" t="s">
        <v>18</v>
      </c>
      <c r="B552" s="37"/>
      <c r="C552" s="38"/>
      <c r="D552" s="38"/>
      <c r="E552" s="37"/>
      <c r="F552" s="37"/>
      <c r="G552" s="37"/>
      <c r="H552" s="37"/>
      <c r="I552" s="74"/>
      <c r="J552" s="75"/>
      <c r="K552" s="76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</row>
    <row r="553" spans="1:23" ht="15.75">
      <c r="A553" s="21" t="s">
        <v>23</v>
      </c>
      <c r="B553" s="48" t="s">
        <v>101</v>
      </c>
      <c r="C553" s="49"/>
      <c r="D553" s="49"/>
      <c r="E553" s="48"/>
      <c r="F553" s="48"/>
      <c r="G553" s="48"/>
      <c r="H553" s="48"/>
      <c r="I553" s="50"/>
      <c r="J553" s="51"/>
      <c r="K553" s="52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</row>
    <row r="554" spans="1:23" ht="47.25">
      <c r="A554" s="54" t="s">
        <v>21</v>
      </c>
      <c r="B554" s="69" t="s">
        <v>102</v>
      </c>
      <c r="C554" s="80" t="s">
        <v>85</v>
      </c>
      <c r="D554" s="80"/>
      <c r="E554" s="55"/>
      <c r="F554" s="55"/>
      <c r="G554" s="55"/>
      <c r="H554" s="56"/>
      <c r="I554" s="57"/>
      <c r="J554" s="58"/>
      <c r="K554" s="59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</row>
    <row r="555" spans="1:23" ht="15.75">
      <c r="A555" s="61" t="s">
        <v>10</v>
      </c>
      <c r="B555" s="62"/>
      <c r="C555" s="63"/>
      <c r="D555" s="63"/>
      <c r="E555" s="62"/>
      <c r="F555" s="62"/>
      <c r="G555" s="62"/>
      <c r="H555" s="63"/>
      <c r="I555" s="87"/>
      <c r="J555" s="42"/>
      <c r="K555" s="42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</row>
    <row r="556" spans="1:23" ht="15.75">
      <c r="A556" s="61" t="s">
        <v>11</v>
      </c>
      <c r="B556" s="62"/>
      <c r="C556" s="63"/>
      <c r="D556" s="63"/>
      <c r="E556" s="62"/>
      <c r="F556" s="62"/>
      <c r="G556" s="62"/>
      <c r="H556" s="63"/>
      <c r="I556" s="87"/>
      <c r="J556" s="42"/>
      <c r="K556" s="42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</row>
    <row r="557" spans="1:23" ht="78.75">
      <c r="A557" s="54" t="s">
        <v>22</v>
      </c>
      <c r="B557" s="69" t="s">
        <v>103</v>
      </c>
      <c r="C557" s="80" t="s">
        <v>85</v>
      </c>
      <c r="D557" s="80"/>
      <c r="E557" s="55"/>
      <c r="F557" s="55"/>
      <c r="G557" s="55"/>
      <c r="H557" s="56"/>
      <c r="I557" s="57"/>
      <c r="J557" s="58"/>
      <c r="K557" s="59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</row>
    <row r="558" spans="1:23" ht="15.75">
      <c r="A558" s="73" t="s">
        <v>12</v>
      </c>
      <c r="B558" s="37"/>
      <c r="C558" s="38"/>
      <c r="D558" s="38"/>
      <c r="E558" s="37"/>
      <c r="F558" s="37"/>
      <c r="G558" s="37"/>
      <c r="H558" s="38"/>
      <c r="I558" s="74"/>
      <c r="J558" s="75"/>
      <c r="K558" s="76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</row>
    <row r="559" spans="1:23" ht="15.75">
      <c r="A559" s="73" t="s">
        <v>13</v>
      </c>
      <c r="B559" s="37"/>
      <c r="C559" s="38"/>
      <c r="D559" s="38"/>
      <c r="E559" s="37"/>
      <c r="F559" s="37"/>
      <c r="G559" s="37"/>
      <c r="H559" s="37"/>
      <c r="I559" s="74"/>
      <c r="J559" s="75"/>
      <c r="K559" s="76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</row>
    <row r="560" spans="1:23" ht="15.75">
      <c r="A560" s="21" t="s">
        <v>24</v>
      </c>
      <c r="B560" s="457" t="s">
        <v>104</v>
      </c>
      <c r="C560" s="457"/>
      <c r="D560" s="457"/>
      <c r="E560" s="457"/>
      <c r="F560" s="457"/>
      <c r="G560" s="457"/>
      <c r="H560" s="457"/>
      <c r="I560" s="457"/>
      <c r="J560" s="457"/>
      <c r="K560" s="457"/>
      <c r="L560" s="457"/>
      <c r="M560" s="457"/>
      <c r="N560" s="457"/>
      <c r="O560" s="457"/>
      <c r="P560" s="457"/>
      <c r="Q560" s="457"/>
      <c r="R560" s="457"/>
      <c r="S560" s="457"/>
      <c r="T560" s="457"/>
      <c r="U560" s="457"/>
      <c r="V560" s="457"/>
      <c r="W560" s="457"/>
    </row>
    <row r="561" spans="1:23" ht="15.75">
      <c r="A561" s="61" t="s">
        <v>21</v>
      </c>
      <c r="B561" s="89"/>
      <c r="C561" s="90"/>
      <c r="D561" s="90"/>
      <c r="E561" s="89"/>
      <c r="F561" s="89"/>
      <c r="G561" s="89"/>
      <c r="H561" s="90"/>
      <c r="I561" s="87"/>
      <c r="J561" s="91"/>
      <c r="K561" s="9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</row>
    <row r="562" spans="1:23" ht="15.75">
      <c r="A562" s="61" t="s">
        <v>22</v>
      </c>
      <c r="B562" s="89"/>
      <c r="C562" s="90"/>
      <c r="D562" s="90"/>
      <c r="E562" s="89"/>
      <c r="F562" s="89"/>
      <c r="G562" s="89"/>
      <c r="H562" s="90"/>
      <c r="I562" s="87"/>
      <c r="J562" s="91"/>
      <c r="K562" s="9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</row>
    <row r="563" spans="1:23" ht="15.75">
      <c r="A563" s="21" t="s">
        <v>25</v>
      </c>
      <c r="B563" s="48" t="s">
        <v>26</v>
      </c>
      <c r="C563" s="49"/>
      <c r="D563" s="49"/>
      <c r="E563" s="48"/>
      <c r="F563" s="48"/>
      <c r="G563" s="48"/>
      <c r="H563" s="48"/>
      <c r="I563" s="50"/>
      <c r="J563" s="51"/>
      <c r="K563" s="52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</row>
    <row r="564" spans="1:23" ht="15.75">
      <c r="A564" s="92" t="s">
        <v>21</v>
      </c>
      <c r="B564" s="93" t="s">
        <v>27</v>
      </c>
      <c r="C564" s="94" t="s">
        <v>85</v>
      </c>
      <c r="D564" s="94"/>
      <c r="E564" s="93"/>
      <c r="F564" s="93"/>
      <c r="G564" s="93"/>
      <c r="H564" s="93"/>
      <c r="I564" s="95"/>
      <c r="J564" s="96"/>
      <c r="K564" s="97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</row>
    <row r="565" spans="1:23" ht="47.25">
      <c r="A565" s="61" t="s">
        <v>10</v>
      </c>
      <c r="B565" s="62" t="s">
        <v>126</v>
      </c>
      <c r="C565" s="63" t="s">
        <v>85</v>
      </c>
      <c r="D565" s="63"/>
      <c r="E565" s="62"/>
      <c r="F565" s="62"/>
      <c r="G565" s="62"/>
      <c r="H565" s="63"/>
      <c r="I565" s="87"/>
      <c r="J565" s="42"/>
      <c r="K565" s="42"/>
      <c r="L565" s="65"/>
      <c r="M565" s="65"/>
      <c r="N565" s="65"/>
      <c r="O565" s="65"/>
      <c r="P565" s="65"/>
      <c r="Q565" s="65"/>
      <c r="R565" s="65"/>
      <c r="S565" s="88"/>
      <c r="T565" s="88"/>
      <c r="U565" s="88"/>
      <c r="V565" s="88"/>
      <c r="W565" s="88"/>
    </row>
    <row r="566" spans="1:23" ht="15.75">
      <c r="A566" s="92" t="s">
        <v>29</v>
      </c>
      <c r="B566" s="69" t="s">
        <v>30</v>
      </c>
      <c r="C566" s="80" t="s">
        <v>85</v>
      </c>
      <c r="D566" s="80"/>
      <c r="E566" s="69"/>
      <c r="F566" s="69"/>
      <c r="G566" s="69"/>
      <c r="H566" s="56"/>
      <c r="I566" s="95"/>
      <c r="J566" s="96"/>
      <c r="K566" s="96"/>
      <c r="L566" s="168"/>
      <c r="M566" s="168"/>
      <c r="N566" s="168"/>
      <c r="O566" s="168"/>
      <c r="P566" s="169"/>
      <c r="Q566" s="169"/>
      <c r="R566" s="169"/>
      <c r="S566" s="168"/>
      <c r="T566" s="168"/>
      <c r="U566" s="168"/>
      <c r="V566" s="168"/>
      <c r="W566" s="168"/>
    </row>
    <row r="567" spans="1:23" ht="15.75">
      <c r="A567" s="61" t="s">
        <v>31</v>
      </c>
      <c r="B567" s="62"/>
      <c r="C567" s="63"/>
      <c r="D567" s="63"/>
      <c r="E567" s="62"/>
      <c r="F567" s="62"/>
      <c r="G567" s="62"/>
      <c r="H567" s="63"/>
      <c r="I567" s="87"/>
      <c r="J567" s="42"/>
      <c r="K567" s="42"/>
      <c r="L567" s="88"/>
      <c r="M567" s="88"/>
      <c r="N567" s="88"/>
      <c r="O567" s="88"/>
      <c r="P567" s="65"/>
      <c r="Q567" s="65"/>
      <c r="R567" s="65"/>
      <c r="S567" s="88"/>
      <c r="T567" s="88"/>
      <c r="U567" s="88"/>
      <c r="V567" s="88"/>
      <c r="W567" s="88"/>
    </row>
    <row r="568" spans="1:23" ht="15.75">
      <c r="A568" s="61" t="s">
        <v>14</v>
      </c>
      <c r="B568" s="62"/>
      <c r="C568" s="63"/>
      <c r="D568" s="63"/>
      <c r="E568" s="62"/>
      <c r="F568" s="62"/>
      <c r="G568" s="62"/>
      <c r="H568" s="63"/>
      <c r="I568" s="87"/>
      <c r="J568" s="42"/>
      <c r="K568" s="42"/>
      <c r="L568" s="88"/>
      <c r="M568" s="88"/>
      <c r="N568" s="88"/>
      <c r="O568" s="88"/>
      <c r="P568" s="65"/>
      <c r="Q568" s="65"/>
      <c r="R568" s="65"/>
      <c r="S568" s="88"/>
      <c r="T568" s="88"/>
      <c r="U568" s="88"/>
      <c r="V568" s="88"/>
      <c r="W568" s="88"/>
    </row>
    <row r="569" spans="1:23" ht="31.5">
      <c r="A569" s="92" t="s">
        <v>32</v>
      </c>
      <c r="B569" s="69" t="s">
        <v>33</v>
      </c>
      <c r="C569" s="80" t="s">
        <v>85</v>
      </c>
      <c r="D569" s="80"/>
      <c r="E569" s="69"/>
      <c r="F569" s="69"/>
      <c r="G569" s="69"/>
      <c r="H569" s="56"/>
      <c r="I569" s="95"/>
      <c r="J569" s="96"/>
      <c r="K569" s="96"/>
      <c r="L569" s="168"/>
      <c r="M569" s="168"/>
      <c r="N569" s="168"/>
      <c r="O569" s="168"/>
      <c r="P569" s="169"/>
      <c r="Q569" s="169"/>
      <c r="R569" s="169"/>
      <c r="S569" s="168"/>
      <c r="T569" s="168"/>
      <c r="U569" s="168"/>
      <c r="V569" s="168"/>
      <c r="W569" s="168"/>
    </row>
    <row r="570" spans="1:23" ht="15.75">
      <c r="A570" s="61" t="s">
        <v>15</v>
      </c>
      <c r="B570" s="62"/>
      <c r="C570" s="63"/>
      <c r="D570" s="63"/>
      <c r="E570" s="62"/>
      <c r="F570" s="62"/>
      <c r="G570" s="62"/>
      <c r="H570" s="63"/>
      <c r="I570" s="87"/>
      <c r="J570" s="42"/>
      <c r="K570" s="42"/>
      <c r="L570" s="88"/>
      <c r="M570" s="88"/>
      <c r="N570" s="88"/>
      <c r="O570" s="88"/>
      <c r="P570" s="65"/>
      <c r="Q570" s="65"/>
      <c r="R570" s="65"/>
      <c r="S570" s="88"/>
      <c r="T570" s="88"/>
      <c r="U570" s="88"/>
      <c r="V570" s="88"/>
      <c r="W570" s="88"/>
    </row>
    <row r="571" spans="1:23" ht="15.75">
      <c r="A571" s="44" t="s">
        <v>16</v>
      </c>
      <c r="B571" s="37"/>
      <c r="C571" s="38"/>
      <c r="D571" s="38"/>
      <c r="E571" s="37"/>
      <c r="F571" s="37"/>
      <c r="G571" s="37"/>
      <c r="H571" s="38"/>
      <c r="I571" s="64"/>
      <c r="J571" s="42"/>
      <c r="K571" s="42"/>
      <c r="L571" s="318"/>
      <c r="M571" s="318"/>
      <c r="N571" s="318"/>
      <c r="O571" s="318"/>
      <c r="P571" s="41"/>
      <c r="Q571" s="41"/>
      <c r="R571" s="41"/>
      <c r="S571" s="318"/>
      <c r="T571" s="318"/>
      <c r="U571" s="318"/>
      <c r="V571" s="318"/>
      <c r="W571" s="318"/>
    </row>
    <row r="572" spans="1:23" ht="15.75">
      <c r="A572" s="21" t="s">
        <v>34</v>
      </c>
      <c r="B572" s="48" t="s">
        <v>105</v>
      </c>
      <c r="C572" s="49"/>
      <c r="D572" s="49"/>
      <c r="E572" s="48"/>
      <c r="F572" s="48"/>
      <c r="G572" s="48"/>
      <c r="H572" s="48"/>
      <c r="I572" s="50"/>
      <c r="J572" s="51"/>
      <c r="K572" s="52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</row>
    <row r="573" spans="1:23" ht="15.75">
      <c r="A573" s="61"/>
      <c r="B573" s="62"/>
      <c r="C573" s="63" t="s">
        <v>85</v>
      </c>
      <c r="D573" s="63"/>
      <c r="E573" s="62"/>
      <c r="F573" s="62"/>
      <c r="G573" s="62"/>
      <c r="H573" s="63"/>
      <c r="I573" s="87"/>
      <c r="J573" s="42"/>
      <c r="K573" s="42"/>
      <c r="L573" s="65"/>
      <c r="M573" s="65"/>
      <c r="N573" s="65"/>
      <c r="O573" s="65"/>
      <c r="P573" s="88"/>
      <c r="Q573" s="88"/>
      <c r="R573" s="88"/>
      <c r="S573" s="65"/>
      <c r="T573" s="65"/>
      <c r="U573" s="65"/>
      <c r="V573" s="65"/>
      <c r="W573" s="65"/>
    </row>
    <row r="574" spans="1:23" ht="15.75">
      <c r="A574" s="372" t="s">
        <v>35</v>
      </c>
      <c r="B574" s="458" t="s">
        <v>106</v>
      </c>
      <c r="C574" s="458"/>
      <c r="D574" s="458"/>
      <c r="E574" s="458"/>
      <c r="F574" s="458"/>
      <c r="G574" s="458"/>
      <c r="H574" s="458"/>
      <c r="I574" s="458"/>
      <c r="J574" s="458"/>
      <c r="K574" s="458"/>
      <c r="L574" s="458"/>
      <c r="M574" s="458"/>
      <c r="N574" s="458"/>
      <c r="O574" s="458"/>
      <c r="P574" s="458"/>
      <c r="Q574" s="458"/>
      <c r="R574" s="458"/>
      <c r="S574" s="458"/>
      <c r="T574" s="458"/>
      <c r="U574" s="458"/>
      <c r="V574" s="458"/>
      <c r="W574" s="458"/>
    </row>
    <row r="575" spans="1:23" ht="15.75">
      <c r="A575" s="61"/>
      <c r="B575" s="62"/>
      <c r="C575" s="63" t="s">
        <v>85</v>
      </c>
      <c r="D575" s="63"/>
      <c r="E575" s="62"/>
      <c r="F575" s="62"/>
      <c r="G575" s="62"/>
      <c r="H575" s="63"/>
      <c r="I575" s="87"/>
      <c r="J575" s="42"/>
      <c r="K575" s="42"/>
      <c r="L575" s="65"/>
      <c r="M575" s="65"/>
      <c r="N575" s="65"/>
      <c r="O575" s="65"/>
      <c r="P575" s="88"/>
      <c r="Q575" s="88"/>
      <c r="R575" s="88"/>
      <c r="S575" s="88"/>
      <c r="T575" s="88"/>
      <c r="U575" s="88"/>
      <c r="V575" s="88"/>
      <c r="W575" s="88"/>
    </row>
    <row r="576" spans="1:23" ht="15">
      <c r="A576" s="373" t="s">
        <v>141</v>
      </c>
      <c r="B576" s="374" t="s">
        <v>48</v>
      </c>
      <c r="C576" s="374"/>
      <c r="D576" s="374"/>
      <c r="E576" s="374"/>
      <c r="F576" s="374"/>
      <c r="G576" s="374"/>
      <c r="H576" s="374"/>
      <c r="I576" s="374"/>
      <c r="J576" s="374"/>
      <c r="K576" s="374"/>
      <c r="L576" s="374"/>
      <c r="M576" s="374"/>
      <c r="N576" s="374"/>
      <c r="O576" s="375"/>
      <c r="P576" s="375"/>
      <c r="Q576" s="375"/>
      <c r="R576" s="375"/>
      <c r="S576" s="375"/>
      <c r="T576" s="375"/>
      <c r="U576" s="375"/>
      <c r="V576" s="375"/>
      <c r="W576" s="375"/>
    </row>
    <row r="577" spans="1:23" ht="15.75">
      <c r="A577" s="44"/>
      <c r="B577" s="37"/>
      <c r="C577" s="38"/>
      <c r="D577" s="38"/>
      <c r="E577" s="39"/>
      <c r="F577" s="39"/>
      <c r="G577" s="39"/>
      <c r="H577" s="38"/>
      <c r="I577" s="376"/>
      <c r="J577" s="377"/>
      <c r="K577" s="232"/>
      <c r="L577" s="41"/>
      <c r="M577" s="41"/>
      <c r="N577" s="41"/>
      <c r="O577" s="211"/>
      <c r="P577" s="41"/>
      <c r="Q577" s="41"/>
      <c r="R577" s="233"/>
      <c r="S577" s="41"/>
      <c r="T577" s="41"/>
      <c r="U577" s="233"/>
      <c r="V577" s="41"/>
      <c r="W577" s="41"/>
    </row>
    <row r="578" spans="1:23" s="207" customFormat="1" ht="20.25">
      <c r="A578" s="208" t="s">
        <v>534</v>
      </c>
      <c r="B578" s="459" t="s">
        <v>533</v>
      </c>
      <c r="C578" s="460"/>
      <c r="D578" s="460"/>
      <c r="E578" s="460"/>
      <c r="F578" s="460"/>
      <c r="G578" s="460"/>
      <c r="H578" s="460"/>
      <c r="I578" s="460"/>
      <c r="J578" s="460"/>
      <c r="K578" s="461"/>
      <c r="L578" s="210">
        <f>L579+L670+L699+L717</f>
        <v>0</v>
      </c>
      <c r="M578" s="210">
        <f aca="true" t="shared" si="67" ref="M578:R578">M579+M670+M699+M717</f>
        <v>50201.5</v>
      </c>
      <c r="N578" s="210">
        <f t="shared" si="67"/>
        <v>44245.3</v>
      </c>
      <c r="O578" s="210">
        <f t="shared" si="67"/>
        <v>60849.59999999999</v>
      </c>
      <c r="P578" s="210">
        <f t="shared" si="67"/>
        <v>57885.49999999999</v>
      </c>
      <c r="Q578" s="210">
        <f t="shared" si="67"/>
        <v>2964.1</v>
      </c>
      <c r="R578" s="210">
        <f t="shared" si="67"/>
        <v>36797.4</v>
      </c>
      <c r="S578" s="210">
        <f>S579+S670+S699+S717</f>
        <v>36797.4</v>
      </c>
      <c r="T578" s="210">
        <f>T579+T670+T699+T717</f>
        <v>0</v>
      </c>
      <c r="U578" s="210">
        <f>U579+U670+U699+U717</f>
        <v>34953.600000000006</v>
      </c>
      <c r="V578" s="210">
        <f>V579+V670+V699+V717</f>
        <v>34953.600000000006</v>
      </c>
      <c r="W578" s="210">
        <f>W579+W670+W699+W717</f>
        <v>0</v>
      </c>
    </row>
    <row r="579" spans="1:23" ht="15.75">
      <c r="A579" s="21" t="s">
        <v>9</v>
      </c>
      <c r="B579" s="48" t="s">
        <v>88</v>
      </c>
      <c r="C579" s="49"/>
      <c r="D579" s="49"/>
      <c r="E579" s="48"/>
      <c r="F579" s="48"/>
      <c r="G579" s="48"/>
      <c r="H579" s="48"/>
      <c r="I579" s="50"/>
      <c r="J579" s="51"/>
      <c r="K579" s="52"/>
      <c r="L579" s="53">
        <v>0</v>
      </c>
      <c r="M579" s="53">
        <f>M580++M591+M608+M633+M667</f>
        <v>45454.3</v>
      </c>
      <c r="N579" s="53">
        <f>N580++N591+N608+N633+N667</f>
        <v>39697.4</v>
      </c>
      <c r="O579" s="53">
        <f>P579+Q579</f>
        <v>53417.09999999999</v>
      </c>
      <c r="P579" s="53">
        <f>P580+P591+P608+P633+P667</f>
        <v>50739.399999999994</v>
      </c>
      <c r="Q579" s="53">
        <f>Q580+Q591+Q608+Q633+Q667</f>
        <v>2677.7</v>
      </c>
      <c r="R579" s="53">
        <f>S579+T579</f>
        <v>34859.5</v>
      </c>
      <c r="S579" s="53">
        <f>S580+S591+S608+S633+S667</f>
        <v>34859.5</v>
      </c>
      <c r="T579" s="53">
        <f>T580+T591+T608+T633+T667</f>
        <v>0</v>
      </c>
      <c r="U579" s="53">
        <f>V579+W579</f>
        <v>32902.200000000004</v>
      </c>
      <c r="V579" s="53">
        <f>V580+V591+V608+V633+V667</f>
        <v>32902.200000000004</v>
      </c>
      <c r="W579" s="53">
        <f>W580+W591+W608+W633+W667</f>
        <v>0</v>
      </c>
    </row>
    <row r="580" spans="1:23" ht="15.75">
      <c r="A580" s="54" t="s">
        <v>89</v>
      </c>
      <c r="B580" s="55"/>
      <c r="C580" s="56"/>
      <c r="D580" s="56"/>
      <c r="E580" s="55"/>
      <c r="F580" s="55"/>
      <c r="G580" s="55"/>
      <c r="H580" s="55"/>
      <c r="I580" s="57"/>
      <c r="J580" s="58"/>
      <c r="K580" s="59"/>
      <c r="L580" s="186">
        <v>0</v>
      </c>
      <c r="M580" s="186">
        <f>M581+M586+M589</f>
        <v>19074.100000000002</v>
      </c>
      <c r="N580" s="186">
        <f>N581+N586+N589</f>
        <v>18645.800000000003</v>
      </c>
      <c r="O580" s="186">
        <f>P580+Q580</f>
        <v>19053.6</v>
      </c>
      <c r="P580" s="186">
        <f>P581+P586+P589</f>
        <v>18189.399999999998</v>
      </c>
      <c r="Q580" s="186">
        <f>Q581+Q586+Q589</f>
        <v>864.2</v>
      </c>
      <c r="R580" s="186">
        <f>S580+T580</f>
        <v>18831.1</v>
      </c>
      <c r="S580" s="186">
        <f>S581+S586+S589</f>
        <v>18831.1</v>
      </c>
      <c r="T580" s="186">
        <f>T581+T586+T589</f>
        <v>0</v>
      </c>
      <c r="U580" s="186">
        <f>V580+W580</f>
        <v>19144.800000000003</v>
      </c>
      <c r="V580" s="186">
        <f>V581+V586+V589</f>
        <v>19144.800000000003</v>
      </c>
      <c r="W580" s="186">
        <f>W581+W586+W589</f>
        <v>0</v>
      </c>
    </row>
    <row r="581" spans="1:23" ht="31.5">
      <c r="A581" s="332" t="s">
        <v>10</v>
      </c>
      <c r="B581" s="205" t="s">
        <v>90</v>
      </c>
      <c r="C581" s="333" t="s">
        <v>85</v>
      </c>
      <c r="D581" s="333"/>
      <c r="E581" s="334"/>
      <c r="F581" s="334"/>
      <c r="G581" s="334"/>
      <c r="H581" s="334"/>
      <c r="I581" s="335"/>
      <c r="J581" s="336"/>
      <c r="K581" s="336"/>
      <c r="L581" s="337">
        <v>0</v>
      </c>
      <c r="M581" s="188">
        <f>SUM(M582:M585)</f>
        <v>14160.4</v>
      </c>
      <c r="N581" s="188">
        <f>SUM(N582:N585)</f>
        <v>14066.800000000001</v>
      </c>
      <c r="O581" s="188">
        <f>P581+Q581</f>
        <v>13668.9</v>
      </c>
      <c r="P581" s="188">
        <f>SUM(P582:P585)</f>
        <v>12804.699999999999</v>
      </c>
      <c r="Q581" s="188">
        <f>SUM(Q582:Q585)</f>
        <v>864.2</v>
      </c>
      <c r="R581" s="188">
        <f>S581+T581</f>
        <v>13783.5</v>
      </c>
      <c r="S581" s="188">
        <f>SUM(S582:S585)</f>
        <v>13783.5</v>
      </c>
      <c r="T581" s="188">
        <f>SUM(T582:T585)</f>
        <v>0</v>
      </c>
      <c r="U581" s="188">
        <f>V581+W581</f>
        <v>13784.2</v>
      </c>
      <c r="V581" s="188">
        <f>SUM(V582:V585)</f>
        <v>13784.2</v>
      </c>
      <c r="W581" s="188">
        <f>SUM(W582:W585)</f>
        <v>0</v>
      </c>
    </row>
    <row r="582" spans="1:23" ht="31.5">
      <c r="A582" s="61" t="s">
        <v>373</v>
      </c>
      <c r="B582" s="62" t="s">
        <v>90</v>
      </c>
      <c r="C582" s="63"/>
      <c r="D582" s="63"/>
      <c r="E582" s="338" t="s">
        <v>109</v>
      </c>
      <c r="F582" s="338" t="s">
        <v>132</v>
      </c>
      <c r="G582" s="338" t="s">
        <v>111</v>
      </c>
      <c r="H582" s="338" t="s">
        <v>183</v>
      </c>
      <c r="I582" s="453" t="s">
        <v>535</v>
      </c>
      <c r="J582" s="454">
        <v>40402</v>
      </c>
      <c r="K582" s="455" t="s">
        <v>121</v>
      </c>
      <c r="L582" s="191">
        <v>0</v>
      </c>
      <c r="M582" s="187">
        <v>12333.3</v>
      </c>
      <c r="N582" s="187">
        <v>12239.7</v>
      </c>
      <c r="O582" s="188">
        <f aca="true" t="shared" si="68" ref="O582:O590">P582+Q582</f>
        <v>11890.1</v>
      </c>
      <c r="P582" s="187">
        <v>11236.9</v>
      </c>
      <c r="Q582" s="187">
        <v>653.2</v>
      </c>
      <c r="R582" s="188">
        <f aca="true" t="shared" si="69" ref="R582:R590">S582+T582</f>
        <v>12023.5</v>
      </c>
      <c r="S582" s="187">
        <f>11237.5+786</f>
        <v>12023.5</v>
      </c>
      <c r="T582" s="187">
        <v>0</v>
      </c>
      <c r="U582" s="188">
        <f aca="true" t="shared" si="70" ref="U582:U590">V582+W582</f>
        <v>12024.2</v>
      </c>
      <c r="V582" s="187">
        <f>11238.2+786</f>
        <v>12024.2</v>
      </c>
      <c r="W582" s="187">
        <v>0</v>
      </c>
    </row>
    <row r="583" spans="1:23" ht="31.5">
      <c r="A583" s="61" t="s">
        <v>377</v>
      </c>
      <c r="B583" s="62" t="s">
        <v>90</v>
      </c>
      <c r="C583" s="63"/>
      <c r="D583" s="63"/>
      <c r="E583" s="338" t="s">
        <v>109</v>
      </c>
      <c r="F583" s="338" t="s">
        <v>132</v>
      </c>
      <c r="G583" s="338" t="s">
        <v>536</v>
      </c>
      <c r="H583" s="338" t="s">
        <v>183</v>
      </c>
      <c r="I583" s="453"/>
      <c r="J583" s="454"/>
      <c r="K583" s="455"/>
      <c r="L583" s="191">
        <v>0</v>
      </c>
      <c r="M583" s="187">
        <v>1589.5</v>
      </c>
      <c r="N583" s="187">
        <v>1589.5</v>
      </c>
      <c r="O583" s="188">
        <f t="shared" si="68"/>
        <v>1596.6</v>
      </c>
      <c r="P583" s="187">
        <v>1567.8</v>
      </c>
      <c r="Q583" s="187">
        <v>28.8</v>
      </c>
      <c r="R583" s="188">
        <f t="shared" si="69"/>
        <v>1760</v>
      </c>
      <c r="S583" s="187">
        <f>1644.8+115.2</f>
        <v>1760</v>
      </c>
      <c r="T583" s="187">
        <v>0</v>
      </c>
      <c r="U583" s="188">
        <f t="shared" si="70"/>
        <v>1760</v>
      </c>
      <c r="V583" s="187">
        <f>1644.8+115.2</f>
        <v>1760</v>
      </c>
      <c r="W583" s="187">
        <v>0</v>
      </c>
    </row>
    <row r="584" spans="1:23" ht="204">
      <c r="A584" s="61" t="s">
        <v>378</v>
      </c>
      <c r="B584" s="37" t="s">
        <v>90</v>
      </c>
      <c r="C584" s="38"/>
      <c r="D584" s="38"/>
      <c r="E584" s="365" t="s">
        <v>109</v>
      </c>
      <c r="F584" s="365" t="s">
        <v>132</v>
      </c>
      <c r="G584" s="365" t="s">
        <v>182</v>
      </c>
      <c r="H584" s="365" t="s">
        <v>183</v>
      </c>
      <c r="I584" s="102" t="s">
        <v>190</v>
      </c>
      <c r="J584" s="104">
        <v>41480</v>
      </c>
      <c r="K584" s="104" t="s">
        <v>121</v>
      </c>
      <c r="L584" s="187">
        <v>0</v>
      </c>
      <c r="M584" s="187">
        <v>0</v>
      </c>
      <c r="N584" s="187">
        <v>0</v>
      </c>
      <c r="O584" s="188">
        <f t="shared" si="68"/>
        <v>182.2</v>
      </c>
      <c r="P584" s="187">
        <v>0</v>
      </c>
      <c r="Q584" s="187">
        <v>182.2</v>
      </c>
      <c r="R584" s="188">
        <f t="shared" si="69"/>
        <v>0</v>
      </c>
      <c r="S584" s="187">
        <v>0</v>
      </c>
      <c r="T584" s="187">
        <v>0</v>
      </c>
      <c r="U584" s="188">
        <f t="shared" si="70"/>
        <v>0</v>
      </c>
      <c r="V584" s="187">
        <v>0</v>
      </c>
      <c r="W584" s="187">
        <v>0</v>
      </c>
    </row>
    <row r="585" spans="1:23" ht="127.5">
      <c r="A585" s="61" t="s">
        <v>452</v>
      </c>
      <c r="B585" s="62" t="s">
        <v>90</v>
      </c>
      <c r="C585" s="63"/>
      <c r="D585" s="63"/>
      <c r="E585" s="338" t="s">
        <v>109</v>
      </c>
      <c r="F585" s="338" t="s">
        <v>132</v>
      </c>
      <c r="G585" s="338" t="s">
        <v>134</v>
      </c>
      <c r="H585" s="338" t="s">
        <v>183</v>
      </c>
      <c r="I585" s="101" t="s">
        <v>250</v>
      </c>
      <c r="J585" s="104">
        <v>40979</v>
      </c>
      <c r="K585" s="101"/>
      <c r="L585" s="191">
        <v>0</v>
      </c>
      <c r="M585" s="187">
        <v>237.6</v>
      </c>
      <c r="N585" s="187">
        <v>237.6</v>
      </c>
      <c r="O585" s="188">
        <f t="shared" si="68"/>
        <v>0</v>
      </c>
      <c r="P585" s="187">
        <v>0</v>
      </c>
      <c r="Q585" s="187">
        <v>0</v>
      </c>
      <c r="R585" s="188">
        <f t="shared" si="69"/>
        <v>0</v>
      </c>
      <c r="S585" s="187">
        <v>0</v>
      </c>
      <c r="T585" s="187">
        <v>0</v>
      </c>
      <c r="U585" s="188">
        <f t="shared" si="70"/>
        <v>0</v>
      </c>
      <c r="V585" s="187">
        <v>0</v>
      </c>
      <c r="W585" s="187">
        <v>0</v>
      </c>
    </row>
    <row r="586" spans="1:23" ht="47.25">
      <c r="A586" s="340" t="s">
        <v>11</v>
      </c>
      <c r="B586" s="205" t="s">
        <v>91</v>
      </c>
      <c r="C586" s="333" t="s">
        <v>85</v>
      </c>
      <c r="D586" s="333"/>
      <c r="E586" s="334"/>
      <c r="F586" s="334"/>
      <c r="G586" s="334"/>
      <c r="H586" s="334"/>
      <c r="I586" s="101"/>
      <c r="J586" s="104"/>
      <c r="K586" s="101"/>
      <c r="L586" s="337">
        <v>0</v>
      </c>
      <c r="M586" s="188">
        <f>M587</f>
        <v>4862</v>
      </c>
      <c r="N586" s="188">
        <f>N587</f>
        <v>4527.3</v>
      </c>
      <c r="O586" s="188">
        <f t="shared" si="68"/>
        <v>5337.7</v>
      </c>
      <c r="P586" s="188">
        <f>SUM(P587:P588)</f>
        <v>5337.7</v>
      </c>
      <c r="Q586" s="188">
        <f>SUM(Q587:Q588)</f>
        <v>0</v>
      </c>
      <c r="R586" s="188">
        <f t="shared" si="69"/>
        <v>4962.5</v>
      </c>
      <c r="S586" s="188">
        <f>S587</f>
        <v>4962.5</v>
      </c>
      <c r="T586" s="188">
        <f>T587</f>
        <v>0</v>
      </c>
      <c r="U586" s="188">
        <f>V586+W586</f>
        <v>5270.2</v>
      </c>
      <c r="V586" s="188">
        <f>V587</f>
        <v>5270.2</v>
      </c>
      <c r="W586" s="188">
        <f>W587</f>
        <v>0</v>
      </c>
    </row>
    <row r="587" spans="1:23" ht="38.25">
      <c r="A587" s="66" t="s">
        <v>379</v>
      </c>
      <c r="B587" s="62" t="s">
        <v>95</v>
      </c>
      <c r="C587" s="63"/>
      <c r="D587" s="63"/>
      <c r="E587" s="338" t="s">
        <v>109</v>
      </c>
      <c r="F587" s="338" t="s">
        <v>132</v>
      </c>
      <c r="G587" s="338" t="s">
        <v>111</v>
      </c>
      <c r="H587" s="338" t="s">
        <v>148</v>
      </c>
      <c r="I587" s="101" t="s">
        <v>535</v>
      </c>
      <c r="J587" s="341">
        <v>40402</v>
      </c>
      <c r="K587" s="105" t="s">
        <v>121</v>
      </c>
      <c r="L587" s="191">
        <v>0</v>
      </c>
      <c r="M587" s="187">
        <v>4862</v>
      </c>
      <c r="N587" s="187">
        <v>4527.3</v>
      </c>
      <c r="O587" s="188">
        <f t="shared" si="68"/>
        <v>5167</v>
      </c>
      <c r="P587" s="187">
        <v>5167</v>
      </c>
      <c r="Q587" s="200">
        <v>0</v>
      </c>
      <c r="R587" s="188">
        <f t="shared" si="69"/>
        <v>4962.5</v>
      </c>
      <c r="S587" s="187">
        <v>4962.5</v>
      </c>
      <c r="T587" s="200">
        <v>0</v>
      </c>
      <c r="U587" s="188">
        <f t="shared" si="70"/>
        <v>5270.2</v>
      </c>
      <c r="V587" s="200">
        <v>5270.2</v>
      </c>
      <c r="W587" s="187">
        <v>0</v>
      </c>
    </row>
    <row r="588" spans="1:23" ht="204">
      <c r="A588" s="66" t="s">
        <v>380</v>
      </c>
      <c r="B588" s="37" t="s">
        <v>90</v>
      </c>
      <c r="C588" s="38"/>
      <c r="D588" s="38"/>
      <c r="E588" s="365" t="s">
        <v>109</v>
      </c>
      <c r="F588" s="365" t="s">
        <v>132</v>
      </c>
      <c r="G588" s="365" t="s">
        <v>182</v>
      </c>
      <c r="H588" s="365" t="s">
        <v>148</v>
      </c>
      <c r="I588" s="102" t="s">
        <v>190</v>
      </c>
      <c r="J588" s="104">
        <v>41480</v>
      </c>
      <c r="K588" s="104" t="s">
        <v>121</v>
      </c>
      <c r="L588" s="187">
        <v>0</v>
      </c>
      <c r="M588" s="187">
        <v>0</v>
      </c>
      <c r="N588" s="187">
        <v>0</v>
      </c>
      <c r="O588" s="188">
        <f t="shared" si="68"/>
        <v>170.7</v>
      </c>
      <c r="P588" s="187">
        <v>170.7</v>
      </c>
      <c r="Q588" s="187">
        <v>0</v>
      </c>
      <c r="R588" s="188">
        <f t="shared" si="69"/>
        <v>0</v>
      </c>
      <c r="S588" s="187">
        <v>0</v>
      </c>
      <c r="T588" s="187">
        <v>0</v>
      </c>
      <c r="U588" s="188">
        <f t="shared" si="70"/>
        <v>0</v>
      </c>
      <c r="V588" s="187">
        <v>0</v>
      </c>
      <c r="W588" s="187">
        <v>0</v>
      </c>
    </row>
    <row r="589" spans="1:23" ht="15.75">
      <c r="A589" s="340" t="s">
        <v>28</v>
      </c>
      <c r="B589" s="205" t="s">
        <v>48</v>
      </c>
      <c r="C589" s="333" t="s">
        <v>85</v>
      </c>
      <c r="D589" s="333"/>
      <c r="E589" s="343"/>
      <c r="F589" s="343"/>
      <c r="G589" s="343"/>
      <c r="H589" s="343"/>
      <c r="I589" s="344"/>
      <c r="J589" s="383"/>
      <c r="K589" s="384"/>
      <c r="L589" s="337">
        <v>0</v>
      </c>
      <c r="M589" s="188">
        <f>M590</f>
        <v>51.7</v>
      </c>
      <c r="N589" s="188">
        <f>N590</f>
        <v>51.7</v>
      </c>
      <c r="O589" s="188">
        <f t="shared" si="68"/>
        <v>47</v>
      </c>
      <c r="P589" s="188">
        <f aca="true" t="shared" si="71" ref="P589:W589">P590</f>
        <v>47</v>
      </c>
      <c r="Q589" s="188">
        <f t="shared" si="71"/>
        <v>0</v>
      </c>
      <c r="R589" s="188">
        <f t="shared" si="69"/>
        <v>85.1</v>
      </c>
      <c r="S589" s="188">
        <f t="shared" si="71"/>
        <v>85.1</v>
      </c>
      <c r="T589" s="188">
        <f t="shared" si="71"/>
        <v>0</v>
      </c>
      <c r="U589" s="188">
        <f t="shared" si="70"/>
        <v>90.4</v>
      </c>
      <c r="V589" s="188">
        <f t="shared" si="71"/>
        <v>90.4</v>
      </c>
      <c r="W589" s="188">
        <f t="shared" si="71"/>
        <v>0</v>
      </c>
    </row>
    <row r="590" spans="1:23" ht="38.25">
      <c r="A590" s="66" t="s">
        <v>526</v>
      </c>
      <c r="B590" s="305" t="s">
        <v>382</v>
      </c>
      <c r="C590" s="63"/>
      <c r="D590" s="63"/>
      <c r="E590" s="338" t="s">
        <v>109</v>
      </c>
      <c r="F590" s="338" t="s">
        <v>132</v>
      </c>
      <c r="G590" s="338" t="s">
        <v>111</v>
      </c>
      <c r="H590" s="338" t="s">
        <v>229</v>
      </c>
      <c r="I590" s="101" t="s">
        <v>537</v>
      </c>
      <c r="J590" s="104">
        <v>40402</v>
      </c>
      <c r="K590" s="104" t="s">
        <v>121</v>
      </c>
      <c r="L590" s="191">
        <v>0</v>
      </c>
      <c r="M590" s="187">
        <v>51.7</v>
      </c>
      <c r="N590" s="187">
        <v>51.7</v>
      </c>
      <c r="O590" s="188">
        <f t="shared" si="68"/>
        <v>47</v>
      </c>
      <c r="P590" s="200">
        <v>47</v>
      </c>
      <c r="Q590" s="200">
        <v>0</v>
      </c>
      <c r="R590" s="188">
        <f t="shared" si="69"/>
        <v>85.1</v>
      </c>
      <c r="S590" s="200">
        <v>85.1</v>
      </c>
      <c r="T590" s="200">
        <v>0</v>
      </c>
      <c r="U590" s="188">
        <f t="shared" si="70"/>
        <v>90.4</v>
      </c>
      <c r="V590" s="200">
        <v>90.4</v>
      </c>
      <c r="W590" s="187">
        <v>0</v>
      </c>
    </row>
    <row r="591" spans="1:23" ht="15.75">
      <c r="A591" s="456" t="s">
        <v>92</v>
      </c>
      <c r="B591" s="456"/>
      <c r="C591" s="456"/>
      <c r="D591" s="456"/>
      <c r="E591" s="456"/>
      <c r="F591" s="456"/>
      <c r="G591" s="456"/>
      <c r="H591" s="456"/>
      <c r="I591" s="456"/>
      <c r="J591" s="456"/>
      <c r="K591" s="456"/>
      <c r="L591" s="186">
        <v>0</v>
      </c>
      <c r="M591" s="186">
        <f>M592+M600+M604</f>
        <v>4471.6</v>
      </c>
      <c r="N591" s="186">
        <f>N592+N600+N604</f>
        <v>4148.4</v>
      </c>
      <c r="O591" s="186">
        <f>P591+Q591</f>
        <v>5415.3</v>
      </c>
      <c r="P591" s="186">
        <f>P592+P600+P604</f>
        <v>5345</v>
      </c>
      <c r="Q591" s="186">
        <f>Q592+Q600+Q604</f>
        <v>70.3</v>
      </c>
      <c r="R591" s="186">
        <f>S591+T591</f>
        <v>5900.200000000001</v>
      </c>
      <c r="S591" s="186">
        <f>S592+S600+S604</f>
        <v>5900.200000000001</v>
      </c>
      <c r="T591" s="186">
        <f>T592+T600+T604</f>
        <v>0</v>
      </c>
      <c r="U591" s="186">
        <f>V591+W591</f>
        <v>5976.400000000001</v>
      </c>
      <c r="V591" s="186">
        <f>V592+V600+V604</f>
        <v>5976.400000000001</v>
      </c>
      <c r="W591" s="186">
        <f>W592+W600+W604</f>
        <v>0</v>
      </c>
    </row>
    <row r="592" spans="1:23" ht="31.5">
      <c r="A592" s="332" t="s">
        <v>12</v>
      </c>
      <c r="B592" s="205" t="s">
        <v>49</v>
      </c>
      <c r="C592" s="333"/>
      <c r="D592" s="333"/>
      <c r="E592" s="205"/>
      <c r="F592" s="205"/>
      <c r="G592" s="205"/>
      <c r="H592" s="333"/>
      <c r="I592" s="344"/>
      <c r="J592" s="385"/>
      <c r="K592" s="344"/>
      <c r="L592" s="337">
        <v>0</v>
      </c>
      <c r="M592" s="188">
        <f>SUM(M593:M599)</f>
        <v>2624.2000000000003</v>
      </c>
      <c r="N592" s="188">
        <f aca="true" t="shared" si="72" ref="N592:W592">SUM(N593:N599)</f>
        <v>2554.2000000000003</v>
      </c>
      <c r="O592" s="188">
        <f>P592+Q592</f>
        <v>4154.8</v>
      </c>
      <c r="P592" s="188">
        <f>SUM(P593:P599)</f>
        <v>4084.5</v>
      </c>
      <c r="Q592" s="188">
        <f t="shared" si="72"/>
        <v>70.3</v>
      </c>
      <c r="R592" s="188">
        <f>S592+T592</f>
        <v>4472.6</v>
      </c>
      <c r="S592" s="188">
        <f t="shared" si="72"/>
        <v>4472.6</v>
      </c>
      <c r="T592" s="188">
        <f t="shared" si="72"/>
        <v>0</v>
      </c>
      <c r="U592" s="188">
        <f>V592+W592</f>
        <v>4472.8</v>
      </c>
      <c r="V592" s="188">
        <f t="shared" si="72"/>
        <v>4472.8</v>
      </c>
      <c r="W592" s="188">
        <f t="shared" si="72"/>
        <v>0</v>
      </c>
    </row>
    <row r="593" spans="1:23" ht="114.75">
      <c r="A593" s="61" t="s">
        <v>76</v>
      </c>
      <c r="B593" s="62" t="s">
        <v>538</v>
      </c>
      <c r="C593" s="63"/>
      <c r="D593" s="63"/>
      <c r="E593" s="338" t="s">
        <v>109</v>
      </c>
      <c r="F593" s="338" t="s">
        <v>146</v>
      </c>
      <c r="G593" s="338" t="s">
        <v>539</v>
      </c>
      <c r="H593" s="338" t="s">
        <v>385</v>
      </c>
      <c r="I593" s="101" t="s">
        <v>540</v>
      </c>
      <c r="J593" s="386">
        <v>40890</v>
      </c>
      <c r="K593" s="387" t="s">
        <v>121</v>
      </c>
      <c r="L593" s="191">
        <v>0</v>
      </c>
      <c r="M593" s="187">
        <v>1671.8</v>
      </c>
      <c r="N593" s="187">
        <v>1602.3</v>
      </c>
      <c r="O593" s="188">
        <f aca="true" t="shared" si="73" ref="O593:O607">P593+Q593</f>
        <v>1661.6999999999998</v>
      </c>
      <c r="P593" s="187">
        <v>1630.6</v>
      </c>
      <c r="Q593" s="187">
        <v>31.1</v>
      </c>
      <c r="R593" s="188">
        <f aca="true" t="shared" si="74" ref="R593:R607">S593+T593</f>
        <v>1905.7</v>
      </c>
      <c r="S593" s="187">
        <f>1781.3+124.4</f>
        <v>1905.7</v>
      </c>
      <c r="T593" s="187">
        <v>0</v>
      </c>
      <c r="U593" s="188">
        <f aca="true" t="shared" si="75" ref="U593:U607">V593+W593</f>
        <v>1905.8000000000002</v>
      </c>
      <c r="V593" s="187">
        <f>1781.4+124.4</f>
        <v>1905.8000000000002</v>
      </c>
      <c r="W593" s="187">
        <v>0</v>
      </c>
    </row>
    <row r="594" spans="1:23" ht="127.5">
      <c r="A594" s="61" t="s">
        <v>387</v>
      </c>
      <c r="B594" s="62" t="s">
        <v>538</v>
      </c>
      <c r="C594" s="63"/>
      <c r="D594" s="63"/>
      <c r="E594" s="338" t="s">
        <v>109</v>
      </c>
      <c r="F594" s="338" t="s">
        <v>146</v>
      </c>
      <c r="G594" s="338" t="s">
        <v>134</v>
      </c>
      <c r="H594" s="338" t="s">
        <v>385</v>
      </c>
      <c r="I594" s="101" t="s">
        <v>250</v>
      </c>
      <c r="J594" s="107">
        <v>40979</v>
      </c>
      <c r="K594" s="293" t="s">
        <v>121</v>
      </c>
      <c r="L594" s="191">
        <v>0</v>
      </c>
      <c r="M594" s="187">
        <v>24.4</v>
      </c>
      <c r="N594" s="187">
        <v>24.4</v>
      </c>
      <c r="O594" s="188">
        <f t="shared" si="73"/>
        <v>0</v>
      </c>
      <c r="P594" s="187">
        <v>0</v>
      </c>
      <c r="Q594" s="187">
        <v>0</v>
      </c>
      <c r="R594" s="188">
        <f t="shared" si="74"/>
        <v>0</v>
      </c>
      <c r="S594" s="187">
        <v>0</v>
      </c>
      <c r="T594" s="187">
        <v>0</v>
      </c>
      <c r="U594" s="188">
        <f t="shared" si="75"/>
        <v>0</v>
      </c>
      <c r="V594" s="187">
        <v>0</v>
      </c>
      <c r="W594" s="187">
        <v>0</v>
      </c>
    </row>
    <row r="595" spans="1:23" ht="102">
      <c r="A595" s="61" t="s">
        <v>388</v>
      </c>
      <c r="B595" s="62" t="s">
        <v>538</v>
      </c>
      <c r="C595" s="63"/>
      <c r="D595" s="63"/>
      <c r="E595" s="338" t="s">
        <v>113</v>
      </c>
      <c r="F595" s="338" t="s">
        <v>114</v>
      </c>
      <c r="G595" s="338" t="s">
        <v>541</v>
      </c>
      <c r="H595" s="338" t="s">
        <v>385</v>
      </c>
      <c r="I595" s="101" t="s">
        <v>542</v>
      </c>
      <c r="J595" s="107">
        <v>40191</v>
      </c>
      <c r="K595" s="107" t="s">
        <v>121</v>
      </c>
      <c r="L595" s="191">
        <v>0</v>
      </c>
      <c r="M595" s="187">
        <v>421.6</v>
      </c>
      <c r="N595" s="187">
        <v>421.1</v>
      </c>
      <c r="O595" s="188">
        <f t="shared" si="73"/>
        <v>789.1</v>
      </c>
      <c r="P595" s="187">
        <v>789.1</v>
      </c>
      <c r="Q595" s="187">
        <v>0</v>
      </c>
      <c r="R595" s="188">
        <f t="shared" si="74"/>
        <v>1203.6</v>
      </c>
      <c r="S595" s="187">
        <f>1136+67.6</f>
        <v>1203.6</v>
      </c>
      <c r="T595" s="187">
        <v>0</v>
      </c>
      <c r="U595" s="188">
        <f t="shared" si="75"/>
        <v>1203.6999999999998</v>
      </c>
      <c r="V595" s="187">
        <f>1136.1+67.6</f>
        <v>1203.6999999999998</v>
      </c>
      <c r="W595" s="187">
        <v>0</v>
      </c>
    </row>
    <row r="596" spans="1:23" ht="127.5">
      <c r="A596" s="61" t="s">
        <v>389</v>
      </c>
      <c r="B596" s="62" t="s">
        <v>538</v>
      </c>
      <c r="C596" s="63"/>
      <c r="D596" s="63"/>
      <c r="E596" s="338" t="s">
        <v>113</v>
      </c>
      <c r="F596" s="338" t="s">
        <v>114</v>
      </c>
      <c r="G596" s="338" t="s">
        <v>247</v>
      </c>
      <c r="H596" s="338" t="s">
        <v>385</v>
      </c>
      <c r="I596" s="101" t="s">
        <v>248</v>
      </c>
      <c r="J596" s="104">
        <v>40979</v>
      </c>
      <c r="K596" s="101" t="s">
        <v>121</v>
      </c>
      <c r="L596" s="191">
        <v>0</v>
      </c>
      <c r="M596" s="187">
        <v>418.3</v>
      </c>
      <c r="N596" s="187">
        <v>418.3</v>
      </c>
      <c r="O596" s="188">
        <f t="shared" si="73"/>
        <v>314</v>
      </c>
      <c r="P596" s="187">
        <v>314</v>
      </c>
      <c r="Q596" s="187">
        <v>0</v>
      </c>
      <c r="R596" s="188">
        <f t="shared" si="74"/>
        <v>0</v>
      </c>
      <c r="S596" s="187">
        <v>0</v>
      </c>
      <c r="T596" s="187">
        <v>0</v>
      </c>
      <c r="U596" s="188">
        <f t="shared" si="75"/>
        <v>0</v>
      </c>
      <c r="V596" s="187">
        <v>0</v>
      </c>
      <c r="W596" s="187">
        <v>0</v>
      </c>
    </row>
    <row r="597" spans="1:23" ht="127.5">
      <c r="A597" s="61" t="s">
        <v>543</v>
      </c>
      <c r="B597" s="62" t="s">
        <v>538</v>
      </c>
      <c r="C597" s="63"/>
      <c r="D597" s="63"/>
      <c r="E597" s="338" t="s">
        <v>113</v>
      </c>
      <c r="F597" s="338" t="s">
        <v>114</v>
      </c>
      <c r="G597" s="338" t="s">
        <v>134</v>
      </c>
      <c r="H597" s="338" t="s">
        <v>385</v>
      </c>
      <c r="I597" s="101" t="s">
        <v>250</v>
      </c>
      <c r="J597" s="104">
        <v>40979</v>
      </c>
      <c r="K597" s="101"/>
      <c r="L597" s="191">
        <v>0</v>
      </c>
      <c r="M597" s="187">
        <v>50.4</v>
      </c>
      <c r="N597" s="187">
        <v>50.4</v>
      </c>
      <c r="O597" s="188">
        <f t="shared" si="73"/>
        <v>0</v>
      </c>
      <c r="P597" s="187">
        <v>0</v>
      </c>
      <c r="Q597" s="187">
        <v>0</v>
      </c>
      <c r="R597" s="188">
        <f t="shared" si="74"/>
        <v>0</v>
      </c>
      <c r="S597" s="187">
        <v>0</v>
      </c>
      <c r="T597" s="187">
        <v>0</v>
      </c>
      <c r="U597" s="188">
        <f t="shared" si="75"/>
        <v>0</v>
      </c>
      <c r="V597" s="187">
        <v>0</v>
      </c>
      <c r="W597" s="187">
        <v>0</v>
      </c>
    </row>
    <row r="598" spans="1:23" ht="140.25">
      <c r="A598" s="61" t="s">
        <v>544</v>
      </c>
      <c r="B598" s="62" t="s">
        <v>538</v>
      </c>
      <c r="C598" s="63"/>
      <c r="D598" s="63"/>
      <c r="E598" s="338" t="s">
        <v>113</v>
      </c>
      <c r="F598" s="338" t="s">
        <v>114</v>
      </c>
      <c r="G598" s="338" t="s">
        <v>172</v>
      </c>
      <c r="H598" s="338" t="s">
        <v>385</v>
      </c>
      <c r="I598" s="101" t="s">
        <v>173</v>
      </c>
      <c r="J598" s="104">
        <v>41354</v>
      </c>
      <c r="K598" s="104" t="s">
        <v>121</v>
      </c>
      <c r="L598" s="191">
        <v>0</v>
      </c>
      <c r="M598" s="187">
        <v>0</v>
      </c>
      <c r="N598" s="187">
        <v>0</v>
      </c>
      <c r="O598" s="188">
        <f t="shared" si="73"/>
        <v>16.9</v>
      </c>
      <c r="P598" s="187">
        <v>0</v>
      </c>
      <c r="Q598" s="187">
        <v>16.9</v>
      </c>
      <c r="R598" s="188">
        <f t="shared" si="74"/>
        <v>0</v>
      </c>
      <c r="S598" s="187">
        <v>0</v>
      </c>
      <c r="T598" s="187">
        <v>0</v>
      </c>
      <c r="U598" s="188">
        <f t="shared" si="75"/>
        <v>0</v>
      </c>
      <c r="V598" s="187">
        <v>0</v>
      </c>
      <c r="W598" s="187">
        <v>0</v>
      </c>
    </row>
    <row r="599" spans="1:23" ht="127.5">
      <c r="A599" s="61" t="s">
        <v>545</v>
      </c>
      <c r="B599" s="62" t="s">
        <v>538</v>
      </c>
      <c r="C599" s="63"/>
      <c r="D599" s="63"/>
      <c r="E599" s="338" t="s">
        <v>132</v>
      </c>
      <c r="F599" s="338" t="s">
        <v>153</v>
      </c>
      <c r="G599" s="338" t="s">
        <v>539</v>
      </c>
      <c r="H599" s="338" t="s">
        <v>385</v>
      </c>
      <c r="I599" s="101" t="s">
        <v>546</v>
      </c>
      <c r="J599" s="104">
        <v>41243</v>
      </c>
      <c r="K599" s="104" t="s">
        <v>121</v>
      </c>
      <c r="L599" s="191">
        <v>0</v>
      </c>
      <c r="M599" s="187">
        <v>37.7</v>
      </c>
      <c r="N599" s="187">
        <v>37.7</v>
      </c>
      <c r="O599" s="188">
        <f t="shared" si="73"/>
        <v>1373.1</v>
      </c>
      <c r="P599" s="187">
        <v>1350.8</v>
      </c>
      <c r="Q599" s="187">
        <v>22.3</v>
      </c>
      <c r="R599" s="188">
        <f t="shared" si="74"/>
        <v>1363.3</v>
      </c>
      <c r="S599" s="187">
        <f>1274.1+89.2</f>
        <v>1363.3</v>
      </c>
      <c r="T599" s="187">
        <v>0</v>
      </c>
      <c r="U599" s="188">
        <f t="shared" si="75"/>
        <v>1363.3</v>
      </c>
      <c r="V599" s="187">
        <f>1274.1+89.2</f>
        <v>1363.3</v>
      </c>
      <c r="W599" s="187">
        <v>0</v>
      </c>
    </row>
    <row r="600" spans="1:23" ht="47.25">
      <c r="A600" s="340" t="s">
        <v>13</v>
      </c>
      <c r="B600" s="205" t="s">
        <v>50</v>
      </c>
      <c r="C600" s="333"/>
      <c r="D600" s="333"/>
      <c r="E600" s="334"/>
      <c r="F600" s="334"/>
      <c r="G600" s="334"/>
      <c r="H600" s="334">
        <v>240</v>
      </c>
      <c r="I600" s="344"/>
      <c r="J600" s="388"/>
      <c r="K600" s="388"/>
      <c r="L600" s="337">
        <v>0</v>
      </c>
      <c r="M600" s="188">
        <f>SUM(M601:M603)</f>
        <v>1805.3999999999999</v>
      </c>
      <c r="N600" s="188">
        <f>SUM(N601:N603)</f>
        <v>1552.2999999999997</v>
      </c>
      <c r="O600" s="188">
        <f t="shared" si="73"/>
        <v>1228.8</v>
      </c>
      <c r="P600" s="188">
        <f>SUM(P601:P603)</f>
        <v>1228.8</v>
      </c>
      <c r="Q600" s="188">
        <f>SUM(Q601:Q603)</f>
        <v>0</v>
      </c>
      <c r="R600" s="188">
        <f t="shared" si="74"/>
        <v>1360.1000000000001</v>
      </c>
      <c r="S600" s="188">
        <f>SUM(S601:S603)</f>
        <v>1360.1000000000001</v>
      </c>
      <c r="T600" s="188">
        <f>SUM(T601:T603)</f>
        <v>0</v>
      </c>
      <c r="U600" s="188">
        <f t="shared" si="75"/>
        <v>1432.0000000000002</v>
      </c>
      <c r="V600" s="188">
        <f>SUM(V601:V603)</f>
        <v>1432.0000000000002</v>
      </c>
      <c r="W600" s="188">
        <f>SUM(W601:W603)</f>
        <v>0</v>
      </c>
    </row>
    <row r="601" spans="1:23" ht="114.75">
      <c r="A601" s="66" t="s">
        <v>77</v>
      </c>
      <c r="B601" s="62" t="s">
        <v>95</v>
      </c>
      <c r="C601" s="63"/>
      <c r="D601" s="63"/>
      <c r="E601" s="338" t="s">
        <v>109</v>
      </c>
      <c r="F601" s="338" t="s">
        <v>146</v>
      </c>
      <c r="G601" s="338" t="s">
        <v>539</v>
      </c>
      <c r="H601" s="338" t="s">
        <v>148</v>
      </c>
      <c r="I601" s="101" t="s">
        <v>540</v>
      </c>
      <c r="J601" s="341">
        <v>40890</v>
      </c>
      <c r="K601" s="105" t="s">
        <v>121</v>
      </c>
      <c r="L601" s="191">
        <v>0</v>
      </c>
      <c r="M601" s="187">
        <v>1061.3</v>
      </c>
      <c r="N601" s="187">
        <v>923.3</v>
      </c>
      <c r="O601" s="188">
        <f t="shared" si="73"/>
        <v>894.7</v>
      </c>
      <c r="P601" s="187">
        <v>894.7</v>
      </c>
      <c r="Q601" s="187">
        <v>0</v>
      </c>
      <c r="R601" s="188">
        <f t="shared" si="74"/>
        <v>1007.7</v>
      </c>
      <c r="S601" s="187">
        <v>1007.7</v>
      </c>
      <c r="T601" s="187">
        <v>0</v>
      </c>
      <c r="U601" s="188">
        <f t="shared" si="75"/>
        <v>1070.2</v>
      </c>
      <c r="V601" s="187">
        <v>1070.2</v>
      </c>
      <c r="W601" s="187">
        <v>0</v>
      </c>
    </row>
    <row r="602" spans="1:23" ht="102">
      <c r="A602" s="66" t="s">
        <v>547</v>
      </c>
      <c r="B602" s="62" t="s">
        <v>95</v>
      </c>
      <c r="C602" s="63"/>
      <c r="D602" s="63"/>
      <c r="E602" s="338" t="s">
        <v>113</v>
      </c>
      <c r="F602" s="338" t="s">
        <v>114</v>
      </c>
      <c r="G602" s="338" t="s">
        <v>541</v>
      </c>
      <c r="H602" s="338" t="s">
        <v>148</v>
      </c>
      <c r="I602" s="101" t="s">
        <v>542</v>
      </c>
      <c r="J602" s="104">
        <v>40191</v>
      </c>
      <c r="K602" s="104" t="s">
        <v>121</v>
      </c>
      <c r="L602" s="191">
        <v>0</v>
      </c>
      <c r="M602" s="187">
        <v>741.4</v>
      </c>
      <c r="N602" s="187">
        <v>626.4</v>
      </c>
      <c r="O602" s="188">
        <f t="shared" si="73"/>
        <v>68.3</v>
      </c>
      <c r="P602" s="187">
        <v>68.3</v>
      </c>
      <c r="Q602" s="187">
        <v>0</v>
      </c>
      <c r="R602" s="188">
        <f t="shared" si="74"/>
        <v>236.2</v>
      </c>
      <c r="S602" s="187">
        <v>236.2</v>
      </c>
      <c r="T602" s="187">
        <v>0</v>
      </c>
      <c r="U602" s="188">
        <f t="shared" si="75"/>
        <v>238.4</v>
      </c>
      <c r="V602" s="187">
        <v>238.4</v>
      </c>
      <c r="W602" s="187">
        <v>0</v>
      </c>
    </row>
    <row r="603" spans="1:23" ht="127.5">
      <c r="A603" s="66" t="s">
        <v>548</v>
      </c>
      <c r="B603" s="62" t="s">
        <v>95</v>
      </c>
      <c r="C603" s="63"/>
      <c r="D603" s="63"/>
      <c r="E603" s="338" t="s">
        <v>132</v>
      </c>
      <c r="F603" s="338" t="s">
        <v>153</v>
      </c>
      <c r="G603" s="338" t="s">
        <v>539</v>
      </c>
      <c r="H603" s="338" t="s">
        <v>148</v>
      </c>
      <c r="I603" s="101" t="s">
        <v>546</v>
      </c>
      <c r="J603" s="104">
        <v>41243</v>
      </c>
      <c r="K603" s="104" t="s">
        <v>121</v>
      </c>
      <c r="L603" s="191"/>
      <c r="M603" s="187">
        <v>2.7</v>
      </c>
      <c r="N603" s="187">
        <v>2.6</v>
      </c>
      <c r="O603" s="188">
        <f t="shared" si="73"/>
        <v>265.8</v>
      </c>
      <c r="P603" s="187">
        <v>265.8</v>
      </c>
      <c r="Q603" s="187">
        <v>0</v>
      </c>
      <c r="R603" s="188">
        <f t="shared" si="74"/>
        <v>116.2</v>
      </c>
      <c r="S603" s="187">
        <v>116.2</v>
      </c>
      <c r="T603" s="187">
        <v>0</v>
      </c>
      <c r="U603" s="188">
        <f t="shared" si="75"/>
        <v>123.4</v>
      </c>
      <c r="V603" s="187">
        <v>123.4</v>
      </c>
      <c r="W603" s="187">
        <v>0</v>
      </c>
    </row>
    <row r="604" spans="1:23" ht="15.75">
      <c r="A604" s="340" t="s">
        <v>144</v>
      </c>
      <c r="B604" s="205" t="s">
        <v>48</v>
      </c>
      <c r="C604" s="333"/>
      <c r="D604" s="333"/>
      <c r="E604" s="334"/>
      <c r="F604" s="334"/>
      <c r="G604" s="334"/>
      <c r="H604" s="334"/>
      <c r="I604" s="389"/>
      <c r="J604" s="345"/>
      <c r="K604" s="346"/>
      <c r="L604" s="337"/>
      <c r="M604" s="188">
        <f>SUM(M605:M607)</f>
        <v>42</v>
      </c>
      <c r="N604" s="188">
        <f aca="true" t="shared" si="76" ref="N604:W604">SUM(N605:N607)</f>
        <v>41.9</v>
      </c>
      <c r="O604" s="188">
        <f t="shared" si="73"/>
        <v>31.7</v>
      </c>
      <c r="P604" s="188">
        <f>SUM(P605:P607)</f>
        <v>31.7</v>
      </c>
      <c r="Q604" s="188">
        <f t="shared" si="76"/>
        <v>0</v>
      </c>
      <c r="R604" s="188">
        <f t="shared" si="74"/>
        <v>67.5</v>
      </c>
      <c r="S604" s="188">
        <f t="shared" si="76"/>
        <v>67.5</v>
      </c>
      <c r="T604" s="188">
        <f t="shared" si="76"/>
        <v>0</v>
      </c>
      <c r="U604" s="188">
        <f t="shared" si="75"/>
        <v>71.60000000000001</v>
      </c>
      <c r="V604" s="188">
        <f t="shared" si="76"/>
        <v>71.60000000000001</v>
      </c>
      <c r="W604" s="188">
        <f t="shared" si="76"/>
        <v>0</v>
      </c>
    </row>
    <row r="605" spans="1:23" ht="114.75">
      <c r="A605" s="66" t="s">
        <v>78</v>
      </c>
      <c r="B605" s="305" t="s">
        <v>382</v>
      </c>
      <c r="C605" s="63"/>
      <c r="D605" s="63"/>
      <c r="E605" s="338" t="s">
        <v>109</v>
      </c>
      <c r="F605" s="338" t="s">
        <v>146</v>
      </c>
      <c r="G605" s="338" t="s">
        <v>539</v>
      </c>
      <c r="H605" s="338" t="s">
        <v>229</v>
      </c>
      <c r="I605" s="101" t="s">
        <v>540</v>
      </c>
      <c r="J605" s="341">
        <v>40890</v>
      </c>
      <c r="K605" s="105" t="s">
        <v>121</v>
      </c>
      <c r="L605" s="191">
        <v>0</v>
      </c>
      <c r="M605" s="187">
        <v>37.6</v>
      </c>
      <c r="N605" s="187">
        <v>37.5</v>
      </c>
      <c r="O605" s="188">
        <f t="shared" si="73"/>
        <v>22.7</v>
      </c>
      <c r="P605" s="187">
        <v>22.7</v>
      </c>
      <c r="Q605" s="187">
        <v>0</v>
      </c>
      <c r="R605" s="188">
        <f t="shared" si="74"/>
        <v>58.5</v>
      </c>
      <c r="S605" s="187">
        <v>58.5</v>
      </c>
      <c r="T605" s="187">
        <v>0</v>
      </c>
      <c r="U605" s="188">
        <f t="shared" si="75"/>
        <v>62.1</v>
      </c>
      <c r="V605" s="187">
        <v>62.1</v>
      </c>
      <c r="W605" s="187">
        <v>0</v>
      </c>
    </row>
    <row r="606" spans="1:23" ht="102">
      <c r="A606" s="66" t="s">
        <v>549</v>
      </c>
      <c r="B606" s="305" t="s">
        <v>382</v>
      </c>
      <c r="C606" s="63"/>
      <c r="D606" s="63"/>
      <c r="E606" s="338" t="s">
        <v>113</v>
      </c>
      <c r="F606" s="338" t="s">
        <v>114</v>
      </c>
      <c r="G606" s="338" t="s">
        <v>541</v>
      </c>
      <c r="H606" s="338" t="s">
        <v>229</v>
      </c>
      <c r="I606" s="101" t="s">
        <v>542</v>
      </c>
      <c r="J606" s="104">
        <v>40191</v>
      </c>
      <c r="K606" s="104" t="s">
        <v>121</v>
      </c>
      <c r="L606" s="191">
        <v>0</v>
      </c>
      <c r="M606" s="187">
        <v>4.4</v>
      </c>
      <c r="N606" s="187">
        <v>4.4</v>
      </c>
      <c r="O606" s="188">
        <f t="shared" si="73"/>
        <v>3.5</v>
      </c>
      <c r="P606" s="187">
        <v>3.5</v>
      </c>
      <c r="Q606" s="187">
        <v>0</v>
      </c>
      <c r="R606" s="188">
        <f t="shared" si="74"/>
        <v>5.3</v>
      </c>
      <c r="S606" s="187">
        <v>5.3</v>
      </c>
      <c r="T606" s="187">
        <v>0</v>
      </c>
      <c r="U606" s="188">
        <f t="shared" si="75"/>
        <v>5.6</v>
      </c>
      <c r="V606" s="187">
        <v>5.6</v>
      </c>
      <c r="W606" s="187">
        <v>0</v>
      </c>
    </row>
    <row r="607" spans="1:23" ht="127.5">
      <c r="A607" s="66" t="s">
        <v>550</v>
      </c>
      <c r="B607" s="305" t="s">
        <v>382</v>
      </c>
      <c r="C607" s="63"/>
      <c r="D607" s="63"/>
      <c r="E607" s="338" t="s">
        <v>132</v>
      </c>
      <c r="F607" s="338" t="s">
        <v>153</v>
      </c>
      <c r="G607" s="338" t="s">
        <v>539</v>
      </c>
      <c r="H607" s="338" t="s">
        <v>229</v>
      </c>
      <c r="I607" s="101" t="s">
        <v>546</v>
      </c>
      <c r="J607" s="104">
        <v>41243</v>
      </c>
      <c r="K607" s="104" t="s">
        <v>121</v>
      </c>
      <c r="L607" s="191"/>
      <c r="M607" s="187">
        <v>0</v>
      </c>
      <c r="N607" s="187">
        <v>0</v>
      </c>
      <c r="O607" s="188">
        <f t="shared" si="73"/>
        <v>5.5</v>
      </c>
      <c r="P607" s="187">
        <v>5.5</v>
      </c>
      <c r="Q607" s="187">
        <v>0</v>
      </c>
      <c r="R607" s="188">
        <f t="shared" si="74"/>
        <v>3.7</v>
      </c>
      <c r="S607" s="187">
        <v>3.7</v>
      </c>
      <c r="T607" s="187">
        <v>0</v>
      </c>
      <c r="U607" s="188">
        <f t="shared" si="75"/>
        <v>3.9</v>
      </c>
      <c r="V607" s="187">
        <v>3.9</v>
      </c>
      <c r="W607" s="187">
        <v>0</v>
      </c>
    </row>
    <row r="608" spans="1:23" ht="15.75">
      <c r="A608" s="452" t="s">
        <v>93</v>
      </c>
      <c r="B608" s="452"/>
      <c r="C608" s="452"/>
      <c r="D608" s="452"/>
      <c r="E608" s="452"/>
      <c r="F608" s="452"/>
      <c r="G608" s="452"/>
      <c r="H608" s="452"/>
      <c r="I608" s="452"/>
      <c r="J608" s="452"/>
      <c r="K608" s="452"/>
      <c r="L608" s="189">
        <v>0</v>
      </c>
      <c r="M608" s="190">
        <f>M609+M611</f>
        <v>6466</v>
      </c>
      <c r="N608" s="190">
        <f>N609+N611</f>
        <v>5786.5</v>
      </c>
      <c r="O608" s="190">
        <f>O609+O611</f>
        <v>3251.7</v>
      </c>
      <c r="P608" s="190">
        <f aca="true" t="shared" si="77" ref="P608:W608">P609+P611</f>
        <v>1550</v>
      </c>
      <c r="Q608" s="190">
        <f t="shared" si="77"/>
        <v>1701.7</v>
      </c>
      <c r="R608" s="190">
        <f t="shared" si="77"/>
        <v>1005.9999999999999</v>
      </c>
      <c r="S608" s="190">
        <f t="shared" si="77"/>
        <v>1005.9999999999999</v>
      </c>
      <c r="T608" s="190">
        <f t="shared" si="77"/>
        <v>0</v>
      </c>
      <c r="U608" s="190">
        <f t="shared" si="77"/>
        <v>134.2</v>
      </c>
      <c r="V608" s="190">
        <f t="shared" si="77"/>
        <v>134.2</v>
      </c>
      <c r="W608" s="190">
        <f t="shared" si="77"/>
        <v>0</v>
      </c>
    </row>
    <row r="609" spans="1:23" ht="63">
      <c r="A609" s="332" t="s">
        <v>31</v>
      </c>
      <c r="B609" s="205" t="s">
        <v>94</v>
      </c>
      <c r="C609" s="333"/>
      <c r="D609" s="333"/>
      <c r="E609" s="205"/>
      <c r="F609" s="205"/>
      <c r="G609" s="205"/>
      <c r="H609" s="333"/>
      <c r="I609" s="335"/>
      <c r="J609" s="336"/>
      <c r="K609" s="336"/>
      <c r="L609" s="337"/>
      <c r="M609" s="337"/>
      <c r="N609" s="337"/>
      <c r="O609" s="188"/>
      <c r="P609" s="188"/>
      <c r="Q609" s="188"/>
      <c r="R609" s="188"/>
      <c r="S609" s="188"/>
      <c r="T609" s="188"/>
      <c r="U609" s="188"/>
      <c r="V609" s="188"/>
      <c r="W609" s="188"/>
    </row>
    <row r="610" spans="1:23" ht="15.75">
      <c r="A610" s="61" t="s">
        <v>67</v>
      </c>
      <c r="B610" s="62"/>
      <c r="C610" s="63"/>
      <c r="D610" s="63"/>
      <c r="E610" s="62"/>
      <c r="F610" s="62"/>
      <c r="G610" s="62"/>
      <c r="H610" s="63"/>
      <c r="I610" s="64"/>
      <c r="J610" s="43"/>
      <c r="K610" s="43"/>
      <c r="L610" s="191"/>
      <c r="M610" s="191"/>
      <c r="N610" s="191"/>
      <c r="O610" s="187"/>
      <c r="P610" s="187"/>
      <c r="Q610" s="187"/>
      <c r="R610" s="187"/>
      <c r="S610" s="187"/>
      <c r="T610" s="187"/>
      <c r="U610" s="187"/>
      <c r="V610" s="187"/>
      <c r="W610" s="187"/>
    </row>
    <row r="611" spans="1:23" ht="31.5">
      <c r="A611" s="340" t="s">
        <v>14</v>
      </c>
      <c r="B611" s="205" t="s">
        <v>95</v>
      </c>
      <c r="C611" s="333"/>
      <c r="D611" s="333"/>
      <c r="E611" s="205"/>
      <c r="F611" s="205"/>
      <c r="G611" s="205"/>
      <c r="H611" s="333"/>
      <c r="I611" s="345"/>
      <c r="J611" s="345"/>
      <c r="K611" s="346"/>
      <c r="L611" s="337">
        <v>0</v>
      </c>
      <c r="M611" s="188">
        <f aca="true" t="shared" si="78" ref="M611:W611">SUM(M612:M632)</f>
        <v>6466</v>
      </c>
      <c r="N611" s="188">
        <f t="shared" si="78"/>
        <v>5786.5</v>
      </c>
      <c r="O611" s="188">
        <f t="shared" si="78"/>
        <v>3251.7</v>
      </c>
      <c r="P611" s="188">
        <f>SUM(P612:P632)</f>
        <v>1550</v>
      </c>
      <c r="Q611" s="188">
        <f>SUM(Q612:Q632)</f>
        <v>1701.7</v>
      </c>
      <c r="R611" s="188">
        <f t="shared" si="78"/>
        <v>1005.9999999999999</v>
      </c>
      <c r="S611" s="188">
        <f t="shared" si="78"/>
        <v>1005.9999999999999</v>
      </c>
      <c r="T611" s="188">
        <f t="shared" si="78"/>
        <v>0</v>
      </c>
      <c r="U611" s="188">
        <f t="shared" si="78"/>
        <v>134.2</v>
      </c>
      <c r="V611" s="188">
        <f t="shared" si="78"/>
        <v>134.2</v>
      </c>
      <c r="W611" s="188">
        <f t="shared" si="78"/>
        <v>0</v>
      </c>
    </row>
    <row r="612" spans="1:23" ht="38.25">
      <c r="A612" s="66" t="s">
        <v>68</v>
      </c>
      <c r="B612" s="62" t="s">
        <v>95</v>
      </c>
      <c r="C612" s="63"/>
      <c r="D612" s="63"/>
      <c r="E612" s="390" t="s">
        <v>109</v>
      </c>
      <c r="F612" s="390" t="s">
        <v>238</v>
      </c>
      <c r="G612" s="390" t="s">
        <v>551</v>
      </c>
      <c r="H612" s="390" t="s">
        <v>148</v>
      </c>
      <c r="I612" s="101" t="s">
        <v>552</v>
      </c>
      <c r="J612" s="104">
        <v>40402</v>
      </c>
      <c r="K612" s="101" t="s">
        <v>121</v>
      </c>
      <c r="L612" s="191">
        <v>0</v>
      </c>
      <c r="M612" s="187">
        <v>0.2</v>
      </c>
      <c r="N612" s="187">
        <v>0.2</v>
      </c>
      <c r="O612" s="188">
        <f aca="true" t="shared" si="79" ref="O612:O633">P612+Q612</f>
        <v>0</v>
      </c>
      <c r="P612" s="187">
        <v>0</v>
      </c>
      <c r="Q612" s="187">
        <v>0</v>
      </c>
      <c r="R612" s="188">
        <f aca="true" t="shared" si="80" ref="R612:R633">S612+T612</f>
        <v>0</v>
      </c>
      <c r="S612" s="187">
        <v>0</v>
      </c>
      <c r="T612" s="187">
        <v>0</v>
      </c>
      <c r="U612" s="188">
        <f aca="true" t="shared" si="81" ref="U612:U633">V612+W612</f>
        <v>0</v>
      </c>
      <c r="V612" s="187">
        <v>0</v>
      </c>
      <c r="W612" s="187">
        <v>0</v>
      </c>
    </row>
    <row r="613" spans="1:23" ht="38.25">
      <c r="A613" s="66" t="s">
        <v>149</v>
      </c>
      <c r="B613" s="62" t="s">
        <v>95</v>
      </c>
      <c r="C613" s="63"/>
      <c r="D613" s="63"/>
      <c r="E613" s="390" t="s">
        <v>109</v>
      </c>
      <c r="F613" s="390" t="s">
        <v>146</v>
      </c>
      <c r="G613" s="390" t="s">
        <v>553</v>
      </c>
      <c r="H613" s="390" t="s">
        <v>148</v>
      </c>
      <c r="I613" s="101" t="s">
        <v>554</v>
      </c>
      <c r="J613" s="104">
        <v>40402</v>
      </c>
      <c r="K613" s="101" t="s">
        <v>121</v>
      </c>
      <c r="L613" s="191">
        <v>0</v>
      </c>
      <c r="M613" s="187">
        <v>196.5</v>
      </c>
      <c r="N613" s="187">
        <v>162</v>
      </c>
      <c r="O613" s="188">
        <f t="shared" si="79"/>
        <v>0</v>
      </c>
      <c r="P613" s="187">
        <v>0</v>
      </c>
      <c r="Q613" s="187">
        <v>0</v>
      </c>
      <c r="R613" s="188">
        <f t="shared" si="80"/>
        <v>0</v>
      </c>
      <c r="S613" s="187">
        <v>0</v>
      </c>
      <c r="T613" s="187">
        <v>0</v>
      </c>
      <c r="U613" s="188">
        <f t="shared" si="81"/>
        <v>0</v>
      </c>
      <c r="V613" s="187">
        <v>0</v>
      </c>
      <c r="W613" s="187">
        <v>0</v>
      </c>
    </row>
    <row r="614" spans="1:23" ht="127.5">
      <c r="A614" s="66" t="s">
        <v>150</v>
      </c>
      <c r="B614" s="62" t="s">
        <v>95</v>
      </c>
      <c r="C614" s="63"/>
      <c r="D614" s="63"/>
      <c r="E614" s="390" t="s">
        <v>109</v>
      </c>
      <c r="F614" s="390" t="s">
        <v>146</v>
      </c>
      <c r="G614" s="390" t="s">
        <v>555</v>
      </c>
      <c r="H614" s="390" t="s">
        <v>148</v>
      </c>
      <c r="I614" s="101" t="s">
        <v>556</v>
      </c>
      <c r="J614" s="101" t="s">
        <v>557</v>
      </c>
      <c r="K614" s="101" t="s">
        <v>558</v>
      </c>
      <c r="L614" s="191">
        <v>0</v>
      </c>
      <c r="M614" s="187">
        <v>247.6</v>
      </c>
      <c r="N614" s="187">
        <v>247.6</v>
      </c>
      <c r="O614" s="188">
        <f t="shared" si="79"/>
        <v>66</v>
      </c>
      <c r="P614" s="187">
        <v>66</v>
      </c>
      <c r="Q614" s="187">
        <v>0</v>
      </c>
      <c r="R614" s="188">
        <f t="shared" si="80"/>
        <v>94.7</v>
      </c>
      <c r="S614" s="187">
        <v>94.7</v>
      </c>
      <c r="T614" s="187">
        <v>0</v>
      </c>
      <c r="U614" s="188">
        <f t="shared" si="81"/>
        <v>100.6</v>
      </c>
      <c r="V614" s="187">
        <v>100.6</v>
      </c>
      <c r="W614" s="187">
        <v>0</v>
      </c>
    </row>
    <row r="615" spans="1:23" ht="191.25">
      <c r="A615" s="66" t="s">
        <v>159</v>
      </c>
      <c r="B615" s="62" t="s">
        <v>95</v>
      </c>
      <c r="C615" s="63"/>
      <c r="D615" s="63"/>
      <c r="E615" s="390" t="s">
        <v>109</v>
      </c>
      <c r="F615" s="390" t="s">
        <v>146</v>
      </c>
      <c r="G615" s="390" t="s">
        <v>559</v>
      </c>
      <c r="H615" s="390" t="s">
        <v>148</v>
      </c>
      <c r="I615" s="101" t="s">
        <v>560</v>
      </c>
      <c r="J615" s="104" t="s">
        <v>561</v>
      </c>
      <c r="K615" s="104" t="s">
        <v>562</v>
      </c>
      <c r="L615" s="191">
        <v>0</v>
      </c>
      <c r="M615" s="187">
        <v>0</v>
      </c>
      <c r="N615" s="187">
        <v>0</v>
      </c>
      <c r="O615" s="188">
        <f>P615+Q615</f>
        <v>370.1</v>
      </c>
      <c r="P615" s="187">
        <v>0</v>
      </c>
      <c r="Q615" s="187">
        <v>370.1</v>
      </c>
      <c r="R615" s="188">
        <f>S615+T615</f>
        <v>0</v>
      </c>
      <c r="S615" s="187">
        <v>0</v>
      </c>
      <c r="T615" s="187">
        <v>0</v>
      </c>
      <c r="U615" s="188">
        <f>V615+W615</f>
        <v>0</v>
      </c>
      <c r="V615" s="187">
        <v>0</v>
      </c>
      <c r="W615" s="187">
        <v>0</v>
      </c>
    </row>
    <row r="616" spans="1:23" ht="102">
      <c r="A616" s="66" t="s">
        <v>397</v>
      </c>
      <c r="B616" s="62" t="s">
        <v>95</v>
      </c>
      <c r="C616" s="63"/>
      <c r="D616" s="63"/>
      <c r="E616" s="390" t="s">
        <v>109</v>
      </c>
      <c r="F616" s="390" t="s">
        <v>146</v>
      </c>
      <c r="G616" s="390" t="s">
        <v>339</v>
      </c>
      <c r="H616" s="390" t="s">
        <v>148</v>
      </c>
      <c r="I616" s="101" t="s">
        <v>420</v>
      </c>
      <c r="J616" s="298">
        <v>41194</v>
      </c>
      <c r="K616" s="104">
        <v>41639</v>
      </c>
      <c r="L616" s="191">
        <v>0</v>
      </c>
      <c r="M616" s="187">
        <v>88</v>
      </c>
      <c r="N616" s="187">
        <v>87.8</v>
      </c>
      <c r="O616" s="188">
        <f t="shared" si="79"/>
        <v>231.60000000000002</v>
      </c>
      <c r="P616" s="187">
        <v>94.2</v>
      </c>
      <c r="Q616" s="187">
        <v>137.4</v>
      </c>
      <c r="R616" s="188">
        <f t="shared" si="80"/>
        <v>0</v>
      </c>
      <c r="S616" s="187">
        <v>0</v>
      </c>
      <c r="T616" s="187">
        <v>0</v>
      </c>
      <c r="U616" s="188">
        <f t="shared" si="81"/>
        <v>0</v>
      </c>
      <c r="V616" s="187">
        <v>0</v>
      </c>
      <c r="W616" s="187">
        <v>0</v>
      </c>
    </row>
    <row r="617" spans="1:23" ht="102">
      <c r="A617" s="66" t="s">
        <v>400</v>
      </c>
      <c r="B617" s="62" t="s">
        <v>95</v>
      </c>
      <c r="C617" s="63"/>
      <c r="D617" s="63"/>
      <c r="E617" s="390" t="s">
        <v>109</v>
      </c>
      <c r="F617" s="390" t="s">
        <v>146</v>
      </c>
      <c r="G617" s="390" t="s">
        <v>151</v>
      </c>
      <c r="H617" s="390" t="s">
        <v>148</v>
      </c>
      <c r="I617" s="101" t="s">
        <v>410</v>
      </c>
      <c r="J617" s="298">
        <v>41193</v>
      </c>
      <c r="K617" s="104">
        <v>41639</v>
      </c>
      <c r="L617" s="191">
        <v>0</v>
      </c>
      <c r="M617" s="187">
        <v>0</v>
      </c>
      <c r="N617" s="187">
        <v>0</v>
      </c>
      <c r="O617" s="188">
        <f t="shared" si="79"/>
        <v>245.4</v>
      </c>
      <c r="P617" s="187">
        <v>245.4</v>
      </c>
      <c r="Q617" s="187">
        <v>0</v>
      </c>
      <c r="R617" s="188">
        <f t="shared" si="80"/>
        <v>0</v>
      </c>
      <c r="S617" s="187">
        <v>0</v>
      </c>
      <c r="T617" s="187">
        <v>0</v>
      </c>
      <c r="U617" s="188">
        <f t="shared" si="81"/>
        <v>0</v>
      </c>
      <c r="V617" s="187">
        <v>0</v>
      </c>
      <c r="W617" s="187">
        <v>0</v>
      </c>
    </row>
    <row r="618" spans="1:23" ht="102">
      <c r="A618" s="66" t="s">
        <v>403</v>
      </c>
      <c r="B618" s="62" t="s">
        <v>95</v>
      </c>
      <c r="C618" s="63"/>
      <c r="D618" s="63"/>
      <c r="E618" s="390" t="s">
        <v>109</v>
      </c>
      <c r="F618" s="390" t="s">
        <v>146</v>
      </c>
      <c r="G618" s="390" t="s">
        <v>563</v>
      </c>
      <c r="H618" s="390" t="s">
        <v>148</v>
      </c>
      <c r="I618" s="101" t="s">
        <v>564</v>
      </c>
      <c r="J618" s="298">
        <v>41176</v>
      </c>
      <c r="K618" s="104">
        <v>41639</v>
      </c>
      <c r="L618" s="191">
        <v>0</v>
      </c>
      <c r="M618" s="187">
        <v>0</v>
      </c>
      <c r="N618" s="187">
        <v>0</v>
      </c>
      <c r="O618" s="188">
        <f t="shared" si="79"/>
        <v>320.5</v>
      </c>
      <c r="P618" s="187">
        <v>262.7</v>
      </c>
      <c r="Q618" s="187">
        <v>57.8</v>
      </c>
      <c r="R618" s="188">
        <f t="shared" si="80"/>
        <v>237.7</v>
      </c>
      <c r="S618" s="187">
        <v>237.7</v>
      </c>
      <c r="T618" s="187">
        <v>0</v>
      </c>
      <c r="U618" s="188">
        <f t="shared" si="81"/>
        <v>0</v>
      </c>
      <c r="V618" s="187">
        <v>0</v>
      </c>
      <c r="W618" s="187">
        <v>0</v>
      </c>
    </row>
    <row r="619" spans="1:23" ht="102">
      <c r="A619" s="66" t="s">
        <v>406</v>
      </c>
      <c r="B619" s="62" t="s">
        <v>95</v>
      </c>
      <c r="C619" s="63"/>
      <c r="D619" s="63"/>
      <c r="E619" s="390" t="s">
        <v>109</v>
      </c>
      <c r="F619" s="390" t="s">
        <v>146</v>
      </c>
      <c r="G619" s="390" t="s">
        <v>147</v>
      </c>
      <c r="H619" s="390" t="s">
        <v>148</v>
      </c>
      <c r="I619" s="101" t="s">
        <v>565</v>
      </c>
      <c r="J619" s="298">
        <v>41046</v>
      </c>
      <c r="K619" s="104">
        <v>41274</v>
      </c>
      <c r="L619" s="191">
        <v>0</v>
      </c>
      <c r="M619" s="187">
        <v>92</v>
      </c>
      <c r="N619" s="187">
        <v>92</v>
      </c>
      <c r="O619" s="188">
        <f t="shared" si="79"/>
        <v>0</v>
      </c>
      <c r="P619" s="187">
        <v>0</v>
      </c>
      <c r="Q619" s="187">
        <v>0</v>
      </c>
      <c r="R619" s="188">
        <f t="shared" si="80"/>
        <v>0</v>
      </c>
      <c r="S619" s="187">
        <v>0</v>
      </c>
      <c r="T619" s="187">
        <v>0</v>
      </c>
      <c r="U619" s="188">
        <f t="shared" si="81"/>
        <v>0</v>
      </c>
      <c r="V619" s="187">
        <v>0</v>
      </c>
      <c r="W619" s="187">
        <v>0</v>
      </c>
    </row>
    <row r="620" spans="1:23" ht="127.5">
      <c r="A620" s="44" t="s">
        <v>409</v>
      </c>
      <c r="B620" s="62" t="s">
        <v>95</v>
      </c>
      <c r="C620" s="63"/>
      <c r="D620" s="63"/>
      <c r="E620" s="390" t="s">
        <v>109</v>
      </c>
      <c r="F620" s="390" t="s">
        <v>146</v>
      </c>
      <c r="G620" s="390" t="s">
        <v>566</v>
      </c>
      <c r="H620" s="390" t="s">
        <v>148</v>
      </c>
      <c r="I620" s="101" t="s">
        <v>567</v>
      </c>
      <c r="J620" s="298">
        <v>41382</v>
      </c>
      <c r="K620" s="104">
        <v>41639</v>
      </c>
      <c r="L620" s="191">
        <v>0</v>
      </c>
      <c r="M620" s="187">
        <v>0</v>
      </c>
      <c r="N620" s="187">
        <v>0</v>
      </c>
      <c r="O620" s="188">
        <f t="shared" si="79"/>
        <v>1111.4</v>
      </c>
      <c r="P620" s="187">
        <v>0</v>
      </c>
      <c r="Q620" s="187">
        <v>1111.4</v>
      </c>
      <c r="R620" s="188">
        <f t="shared" si="80"/>
        <v>0</v>
      </c>
      <c r="S620" s="187">
        <v>0</v>
      </c>
      <c r="T620" s="187">
        <v>0</v>
      </c>
      <c r="U620" s="188">
        <f t="shared" si="81"/>
        <v>0</v>
      </c>
      <c r="V620" s="187">
        <v>0</v>
      </c>
      <c r="W620" s="187">
        <v>0</v>
      </c>
    </row>
    <row r="621" spans="1:23" ht="89.25">
      <c r="A621" s="66" t="s">
        <v>411</v>
      </c>
      <c r="B621" s="62" t="s">
        <v>95</v>
      </c>
      <c r="C621" s="63"/>
      <c r="D621" s="63"/>
      <c r="E621" s="390" t="s">
        <v>113</v>
      </c>
      <c r="F621" s="390" t="s">
        <v>118</v>
      </c>
      <c r="G621" s="390" t="s">
        <v>395</v>
      </c>
      <c r="H621" s="390" t="s">
        <v>148</v>
      </c>
      <c r="I621" s="101" t="s">
        <v>396</v>
      </c>
      <c r="J621" s="298">
        <v>40808</v>
      </c>
      <c r="K621" s="104">
        <v>42004</v>
      </c>
      <c r="L621" s="191">
        <v>0</v>
      </c>
      <c r="M621" s="187">
        <v>0</v>
      </c>
      <c r="N621" s="187">
        <v>0</v>
      </c>
      <c r="O621" s="188">
        <f t="shared" si="79"/>
        <v>25</v>
      </c>
      <c r="P621" s="187">
        <v>0</v>
      </c>
      <c r="Q621" s="187">
        <v>25</v>
      </c>
      <c r="R621" s="188">
        <f t="shared" si="80"/>
        <v>0</v>
      </c>
      <c r="S621" s="187">
        <v>0</v>
      </c>
      <c r="T621" s="187">
        <v>0</v>
      </c>
      <c r="U621" s="188">
        <f t="shared" si="81"/>
        <v>0</v>
      </c>
      <c r="V621" s="187">
        <v>0</v>
      </c>
      <c r="W621" s="187">
        <v>0</v>
      </c>
    </row>
    <row r="622" spans="1:23" ht="267.75">
      <c r="A622" s="66"/>
      <c r="B622" s="62" t="s">
        <v>95</v>
      </c>
      <c r="C622" s="63"/>
      <c r="D622" s="63"/>
      <c r="E622" s="390" t="s">
        <v>132</v>
      </c>
      <c r="F622" s="390" t="s">
        <v>128</v>
      </c>
      <c r="G622" s="390" t="s">
        <v>568</v>
      </c>
      <c r="H622" s="390" t="s">
        <v>148</v>
      </c>
      <c r="I622" s="101" t="s">
        <v>569</v>
      </c>
      <c r="J622" s="298" t="s">
        <v>570</v>
      </c>
      <c r="K622" s="104" t="s">
        <v>121</v>
      </c>
      <c r="L622" s="191">
        <v>0</v>
      </c>
      <c r="M622" s="187">
        <v>0</v>
      </c>
      <c r="N622" s="187">
        <v>0</v>
      </c>
      <c r="O622" s="188">
        <f t="shared" si="79"/>
        <v>126.2</v>
      </c>
      <c r="P622" s="187">
        <v>126.2</v>
      </c>
      <c r="Q622" s="187">
        <v>0</v>
      </c>
      <c r="R622" s="188">
        <f t="shared" si="80"/>
        <v>0</v>
      </c>
      <c r="S622" s="187">
        <v>0</v>
      </c>
      <c r="T622" s="187">
        <v>0</v>
      </c>
      <c r="U622" s="188">
        <f t="shared" si="81"/>
        <v>0</v>
      </c>
      <c r="V622" s="187">
        <v>0</v>
      </c>
      <c r="W622" s="187">
        <v>0</v>
      </c>
    </row>
    <row r="623" spans="1:23" ht="114.75">
      <c r="A623" s="66" t="s">
        <v>571</v>
      </c>
      <c r="B623" s="62" t="s">
        <v>95</v>
      </c>
      <c r="C623" s="63"/>
      <c r="D623" s="63"/>
      <c r="E623" s="390" t="s">
        <v>132</v>
      </c>
      <c r="F623" s="390" t="s">
        <v>128</v>
      </c>
      <c r="G623" s="390" t="s">
        <v>391</v>
      </c>
      <c r="H623" s="390" t="s">
        <v>148</v>
      </c>
      <c r="I623" s="101" t="s">
        <v>392</v>
      </c>
      <c r="J623" s="298">
        <v>41194</v>
      </c>
      <c r="K623" s="104">
        <v>41639</v>
      </c>
      <c r="L623" s="191">
        <v>0</v>
      </c>
      <c r="M623" s="187">
        <v>0</v>
      </c>
      <c r="N623" s="187">
        <v>0</v>
      </c>
      <c r="O623" s="188">
        <f t="shared" si="79"/>
        <v>20</v>
      </c>
      <c r="P623" s="187">
        <v>20</v>
      </c>
      <c r="Q623" s="187">
        <v>0</v>
      </c>
      <c r="R623" s="188">
        <f t="shared" si="80"/>
        <v>0</v>
      </c>
      <c r="S623" s="187">
        <v>0</v>
      </c>
      <c r="T623" s="187">
        <v>0</v>
      </c>
      <c r="U623" s="188">
        <f t="shared" si="81"/>
        <v>0</v>
      </c>
      <c r="V623" s="187">
        <v>0</v>
      </c>
      <c r="W623" s="187">
        <v>0</v>
      </c>
    </row>
    <row r="624" spans="1:23" ht="114.75">
      <c r="A624" s="66" t="s">
        <v>572</v>
      </c>
      <c r="B624" s="62" t="s">
        <v>95</v>
      </c>
      <c r="C624" s="63"/>
      <c r="D624" s="63"/>
      <c r="E624" s="390" t="s">
        <v>132</v>
      </c>
      <c r="F624" s="390" t="s">
        <v>128</v>
      </c>
      <c r="G624" s="390" t="s">
        <v>157</v>
      </c>
      <c r="H624" s="390" t="s">
        <v>148</v>
      </c>
      <c r="I624" s="101" t="s">
        <v>573</v>
      </c>
      <c r="J624" s="298">
        <v>41050</v>
      </c>
      <c r="K624" s="104">
        <v>41274</v>
      </c>
      <c r="L624" s="191">
        <v>0</v>
      </c>
      <c r="M624" s="187">
        <v>71</v>
      </c>
      <c r="N624" s="187">
        <v>71</v>
      </c>
      <c r="O624" s="188">
        <f t="shared" si="79"/>
        <v>0</v>
      </c>
      <c r="P624" s="187">
        <v>0</v>
      </c>
      <c r="Q624" s="187">
        <v>0</v>
      </c>
      <c r="R624" s="188">
        <f t="shared" si="80"/>
        <v>0</v>
      </c>
      <c r="S624" s="187">
        <v>0</v>
      </c>
      <c r="T624" s="187">
        <v>0</v>
      </c>
      <c r="U624" s="188">
        <f t="shared" si="81"/>
        <v>0</v>
      </c>
      <c r="V624" s="187">
        <v>0</v>
      </c>
      <c r="W624" s="187">
        <v>0</v>
      </c>
    </row>
    <row r="625" spans="1:23" ht="114.75">
      <c r="A625" s="66" t="s">
        <v>574</v>
      </c>
      <c r="B625" s="62" t="s">
        <v>95</v>
      </c>
      <c r="C625" s="63"/>
      <c r="D625" s="63"/>
      <c r="E625" s="390" t="s">
        <v>132</v>
      </c>
      <c r="F625" s="390" t="s">
        <v>225</v>
      </c>
      <c r="G625" s="390" t="s">
        <v>575</v>
      </c>
      <c r="H625" s="390" t="s">
        <v>148</v>
      </c>
      <c r="I625" s="101" t="s">
        <v>576</v>
      </c>
      <c r="J625" s="298">
        <v>40955</v>
      </c>
      <c r="K625" s="104">
        <v>41274</v>
      </c>
      <c r="L625" s="191">
        <v>0</v>
      </c>
      <c r="M625" s="187">
        <v>1628.8</v>
      </c>
      <c r="N625" s="187">
        <v>1606.8</v>
      </c>
      <c r="O625" s="188">
        <f t="shared" si="79"/>
        <v>0</v>
      </c>
      <c r="P625" s="187">
        <v>0</v>
      </c>
      <c r="Q625" s="187">
        <v>0</v>
      </c>
      <c r="R625" s="188">
        <f t="shared" si="80"/>
        <v>0</v>
      </c>
      <c r="S625" s="187">
        <v>0</v>
      </c>
      <c r="T625" s="187">
        <v>0</v>
      </c>
      <c r="U625" s="188">
        <f t="shared" si="81"/>
        <v>0</v>
      </c>
      <c r="V625" s="187">
        <v>0</v>
      </c>
      <c r="W625" s="187">
        <v>0</v>
      </c>
    </row>
    <row r="626" spans="1:23" ht="38.25">
      <c r="A626" s="66" t="s">
        <v>577</v>
      </c>
      <c r="B626" s="62" t="s">
        <v>95</v>
      </c>
      <c r="C626" s="63"/>
      <c r="D626" s="63"/>
      <c r="E626" s="390" t="s">
        <v>132</v>
      </c>
      <c r="F626" s="390" t="s">
        <v>83</v>
      </c>
      <c r="G626" s="390" t="s">
        <v>578</v>
      </c>
      <c r="H626" s="390" t="s">
        <v>148</v>
      </c>
      <c r="I626" s="101" t="s">
        <v>579</v>
      </c>
      <c r="J626" s="104">
        <v>40402</v>
      </c>
      <c r="K626" s="101" t="s">
        <v>121</v>
      </c>
      <c r="L626" s="191">
        <v>0</v>
      </c>
      <c r="M626" s="187">
        <v>7.5</v>
      </c>
      <c r="N626" s="187">
        <v>7.2</v>
      </c>
      <c r="O626" s="188">
        <f t="shared" si="79"/>
        <v>7.2</v>
      </c>
      <c r="P626" s="187">
        <v>7.2</v>
      </c>
      <c r="Q626" s="187">
        <v>0</v>
      </c>
      <c r="R626" s="188">
        <f t="shared" si="80"/>
        <v>7.7</v>
      </c>
      <c r="S626" s="187">
        <v>7.7</v>
      </c>
      <c r="T626" s="187">
        <v>0</v>
      </c>
      <c r="U626" s="188">
        <f t="shared" si="81"/>
        <v>8.2</v>
      </c>
      <c r="V626" s="187">
        <v>8.2</v>
      </c>
      <c r="W626" s="187">
        <v>0</v>
      </c>
    </row>
    <row r="627" spans="1:23" ht="204">
      <c r="A627" s="66" t="s">
        <v>580</v>
      </c>
      <c r="B627" s="62" t="s">
        <v>95</v>
      </c>
      <c r="C627" s="63"/>
      <c r="D627" s="63"/>
      <c r="E627" s="390" t="s">
        <v>132</v>
      </c>
      <c r="F627" s="390" t="s">
        <v>83</v>
      </c>
      <c r="G627" s="390" t="s">
        <v>182</v>
      </c>
      <c r="H627" s="390" t="s">
        <v>148</v>
      </c>
      <c r="I627" s="102" t="s">
        <v>190</v>
      </c>
      <c r="J627" s="104">
        <v>41480</v>
      </c>
      <c r="K627" s="104" t="s">
        <v>121</v>
      </c>
      <c r="L627" s="191">
        <v>0</v>
      </c>
      <c r="M627" s="187">
        <v>0</v>
      </c>
      <c r="N627" s="187">
        <v>0</v>
      </c>
      <c r="O627" s="188">
        <f t="shared" si="79"/>
        <v>29.9</v>
      </c>
      <c r="P627" s="187">
        <v>29.9</v>
      </c>
      <c r="Q627" s="187">
        <v>0</v>
      </c>
      <c r="R627" s="188">
        <f t="shared" si="80"/>
        <v>0</v>
      </c>
      <c r="S627" s="187">
        <v>0</v>
      </c>
      <c r="T627" s="187">
        <v>0</v>
      </c>
      <c r="U627" s="188">
        <f t="shared" si="81"/>
        <v>0</v>
      </c>
      <c r="V627" s="187">
        <v>0</v>
      </c>
      <c r="W627" s="187">
        <v>0</v>
      </c>
    </row>
    <row r="628" spans="1:23" ht="38.25">
      <c r="A628" s="66" t="s">
        <v>581</v>
      </c>
      <c r="B628" s="62" t="s">
        <v>95</v>
      </c>
      <c r="C628" s="63"/>
      <c r="D628" s="63"/>
      <c r="E628" s="390" t="s">
        <v>132</v>
      </c>
      <c r="F628" s="390" t="s">
        <v>153</v>
      </c>
      <c r="G628" s="390" t="s">
        <v>582</v>
      </c>
      <c r="H628" s="390" t="s">
        <v>148</v>
      </c>
      <c r="I628" s="101" t="s">
        <v>554</v>
      </c>
      <c r="J628" s="104">
        <v>40402</v>
      </c>
      <c r="K628" s="101" t="s">
        <v>121</v>
      </c>
      <c r="L628" s="191">
        <v>0</v>
      </c>
      <c r="M628" s="187">
        <v>544.7</v>
      </c>
      <c r="N628" s="187">
        <v>216.5</v>
      </c>
      <c r="O628" s="188">
        <f t="shared" si="79"/>
        <v>0</v>
      </c>
      <c r="P628" s="187">
        <v>0</v>
      </c>
      <c r="Q628" s="187">
        <v>0</v>
      </c>
      <c r="R628" s="188">
        <f t="shared" si="80"/>
        <v>0</v>
      </c>
      <c r="S628" s="187">
        <v>0</v>
      </c>
      <c r="T628" s="187">
        <v>0</v>
      </c>
      <c r="U628" s="188">
        <f t="shared" si="81"/>
        <v>0</v>
      </c>
      <c r="V628" s="187">
        <v>0</v>
      </c>
      <c r="W628" s="187">
        <v>0</v>
      </c>
    </row>
    <row r="629" spans="1:23" ht="102">
      <c r="A629" s="66" t="s">
        <v>583</v>
      </c>
      <c r="B629" s="62" t="s">
        <v>95</v>
      </c>
      <c r="C629" s="63"/>
      <c r="D629" s="63"/>
      <c r="E629" s="390" t="s">
        <v>132</v>
      </c>
      <c r="F629" s="390" t="s">
        <v>153</v>
      </c>
      <c r="G629" s="390" t="s">
        <v>563</v>
      </c>
      <c r="H629" s="390" t="s">
        <v>148</v>
      </c>
      <c r="I629" s="101" t="s">
        <v>564</v>
      </c>
      <c r="J629" s="298">
        <v>41176</v>
      </c>
      <c r="K629" s="104">
        <v>41639</v>
      </c>
      <c r="L629" s="191">
        <v>0</v>
      </c>
      <c r="M629" s="187">
        <v>0</v>
      </c>
      <c r="N629" s="187">
        <v>0</v>
      </c>
      <c r="O629" s="188">
        <f t="shared" si="79"/>
        <v>371.4</v>
      </c>
      <c r="P629" s="187">
        <v>371.4</v>
      </c>
      <c r="Q629" s="187">
        <v>0</v>
      </c>
      <c r="R629" s="188">
        <f t="shared" si="80"/>
        <v>642</v>
      </c>
      <c r="S629" s="187">
        <v>642</v>
      </c>
      <c r="T629" s="187">
        <v>0</v>
      </c>
      <c r="U629" s="188">
        <f t="shared" si="81"/>
        <v>0</v>
      </c>
      <c r="V629" s="187">
        <v>0</v>
      </c>
      <c r="W629" s="187">
        <v>0</v>
      </c>
    </row>
    <row r="630" spans="1:23" ht="127.5">
      <c r="A630" s="66" t="s">
        <v>584</v>
      </c>
      <c r="B630" s="62" t="s">
        <v>95</v>
      </c>
      <c r="C630" s="63"/>
      <c r="D630" s="63"/>
      <c r="E630" s="390" t="s">
        <v>132</v>
      </c>
      <c r="F630" s="390" t="s">
        <v>153</v>
      </c>
      <c r="G630" s="390" t="s">
        <v>585</v>
      </c>
      <c r="H630" s="390" t="s">
        <v>148</v>
      </c>
      <c r="I630" s="101" t="s">
        <v>586</v>
      </c>
      <c r="J630" s="104">
        <v>40653</v>
      </c>
      <c r="K630" s="104">
        <v>41274</v>
      </c>
      <c r="L630" s="191">
        <v>0</v>
      </c>
      <c r="M630" s="187">
        <v>200</v>
      </c>
      <c r="N630" s="187">
        <v>0</v>
      </c>
      <c r="O630" s="188">
        <f t="shared" si="79"/>
        <v>0</v>
      </c>
      <c r="P630" s="187">
        <v>0</v>
      </c>
      <c r="Q630" s="187">
        <v>0</v>
      </c>
      <c r="R630" s="188">
        <f t="shared" si="80"/>
        <v>0</v>
      </c>
      <c r="S630" s="187">
        <v>0</v>
      </c>
      <c r="T630" s="187">
        <v>0</v>
      </c>
      <c r="U630" s="188">
        <f t="shared" si="81"/>
        <v>0</v>
      </c>
      <c r="V630" s="187">
        <v>0</v>
      </c>
      <c r="W630" s="187">
        <v>0</v>
      </c>
    </row>
    <row r="631" spans="1:23" ht="127.5">
      <c r="A631" s="66" t="s">
        <v>587</v>
      </c>
      <c r="B631" s="62" t="s">
        <v>95</v>
      </c>
      <c r="C631" s="63"/>
      <c r="D631" s="63"/>
      <c r="E631" s="365" t="s">
        <v>135</v>
      </c>
      <c r="F631" s="365" t="s">
        <v>128</v>
      </c>
      <c r="G631" s="365" t="s">
        <v>588</v>
      </c>
      <c r="H631" s="365" t="s">
        <v>148</v>
      </c>
      <c r="I631" s="101" t="s">
        <v>589</v>
      </c>
      <c r="J631" s="104">
        <v>40463</v>
      </c>
      <c r="K631" s="104" t="s">
        <v>590</v>
      </c>
      <c r="L631" s="187">
        <v>0</v>
      </c>
      <c r="M631" s="187">
        <v>3364.7</v>
      </c>
      <c r="N631" s="187">
        <v>3270.4</v>
      </c>
      <c r="O631" s="188">
        <f t="shared" si="79"/>
        <v>302</v>
      </c>
      <c r="P631" s="187">
        <v>302</v>
      </c>
      <c r="Q631" s="187">
        <v>0</v>
      </c>
      <c r="R631" s="188">
        <f t="shared" si="80"/>
        <v>0</v>
      </c>
      <c r="S631" s="187">
        <v>0</v>
      </c>
      <c r="T631" s="187">
        <v>0</v>
      </c>
      <c r="U631" s="188">
        <f t="shared" si="81"/>
        <v>0</v>
      </c>
      <c r="V631" s="187">
        <v>0</v>
      </c>
      <c r="W631" s="187">
        <v>0</v>
      </c>
    </row>
    <row r="632" spans="1:23" ht="38.25">
      <c r="A632" s="66" t="s">
        <v>591</v>
      </c>
      <c r="B632" s="62" t="s">
        <v>95</v>
      </c>
      <c r="C632" s="63"/>
      <c r="D632" s="63"/>
      <c r="E632" s="390" t="s">
        <v>110</v>
      </c>
      <c r="F632" s="390" t="s">
        <v>113</v>
      </c>
      <c r="G632" s="390" t="s">
        <v>592</v>
      </c>
      <c r="H632" s="390" t="s">
        <v>148</v>
      </c>
      <c r="I632" s="101" t="s">
        <v>593</v>
      </c>
      <c r="J632" s="104">
        <v>40402</v>
      </c>
      <c r="K632" s="101" t="s">
        <v>121</v>
      </c>
      <c r="L632" s="191">
        <v>0</v>
      </c>
      <c r="M632" s="187">
        <v>25</v>
      </c>
      <c r="N632" s="187">
        <v>25</v>
      </c>
      <c r="O632" s="188">
        <f t="shared" si="79"/>
        <v>25</v>
      </c>
      <c r="P632" s="187">
        <v>25</v>
      </c>
      <c r="Q632" s="187">
        <v>0</v>
      </c>
      <c r="R632" s="188">
        <f t="shared" si="80"/>
        <v>23.9</v>
      </c>
      <c r="S632" s="187">
        <v>23.9</v>
      </c>
      <c r="T632" s="187">
        <v>0</v>
      </c>
      <c r="U632" s="188">
        <f t="shared" si="81"/>
        <v>25.4</v>
      </c>
      <c r="V632" s="187">
        <v>25.4</v>
      </c>
      <c r="W632" s="187">
        <v>0</v>
      </c>
    </row>
    <row r="633" spans="1:23" ht="15.75">
      <c r="A633" s="456" t="s">
        <v>96</v>
      </c>
      <c r="B633" s="456"/>
      <c r="C633" s="456"/>
      <c r="D633" s="456"/>
      <c r="E633" s="456"/>
      <c r="F633" s="456"/>
      <c r="G633" s="456"/>
      <c r="H633" s="456"/>
      <c r="I633" s="456"/>
      <c r="J633" s="456"/>
      <c r="K633" s="456"/>
      <c r="L633" s="189">
        <v>0</v>
      </c>
      <c r="M633" s="190">
        <f>M634+M655+M665</f>
        <v>15442.6</v>
      </c>
      <c r="N633" s="190">
        <f>N634+N655+N665</f>
        <v>11116.699999999999</v>
      </c>
      <c r="O633" s="391">
        <f t="shared" si="79"/>
        <v>25696.5</v>
      </c>
      <c r="P633" s="391">
        <f>P634+P655+P665</f>
        <v>25655</v>
      </c>
      <c r="Q633" s="391">
        <f>Q634+Q655+Q665</f>
        <v>41.5</v>
      </c>
      <c r="R633" s="391">
        <f t="shared" si="80"/>
        <v>9122.2</v>
      </c>
      <c r="S633" s="391">
        <f>S634+S655+S665</f>
        <v>9122.2</v>
      </c>
      <c r="T633" s="391">
        <f>T634+T655+T665</f>
        <v>0</v>
      </c>
      <c r="U633" s="391">
        <f t="shared" si="81"/>
        <v>7646.799999999999</v>
      </c>
      <c r="V633" s="391">
        <f>V634+V655+V665</f>
        <v>7646.799999999999</v>
      </c>
      <c r="W633" s="391">
        <f>W634+W655+W665</f>
        <v>0</v>
      </c>
    </row>
    <row r="634" spans="1:23" ht="15.75">
      <c r="A634" s="448" t="s">
        <v>55</v>
      </c>
      <c r="B634" s="448"/>
      <c r="C634" s="448"/>
      <c r="D634" s="448"/>
      <c r="E634" s="448"/>
      <c r="F634" s="448"/>
      <c r="G634" s="448"/>
      <c r="H634" s="448"/>
      <c r="I634" s="448"/>
      <c r="J634" s="448"/>
      <c r="K634" s="448"/>
      <c r="L634" s="187">
        <v>0</v>
      </c>
      <c r="M634" s="188">
        <f aca="true" t="shared" si="82" ref="M634:W634">M635+M637+M653</f>
        <v>11650.1</v>
      </c>
      <c r="N634" s="188">
        <f t="shared" si="82"/>
        <v>7324.199999999999</v>
      </c>
      <c r="O634" s="188">
        <f t="shared" si="82"/>
        <v>22252.2</v>
      </c>
      <c r="P634" s="188">
        <f t="shared" si="82"/>
        <v>22210.7</v>
      </c>
      <c r="Q634" s="188">
        <f t="shared" si="82"/>
        <v>41.5</v>
      </c>
      <c r="R634" s="188">
        <f t="shared" si="82"/>
        <v>5500</v>
      </c>
      <c r="S634" s="188">
        <f t="shared" si="82"/>
        <v>5500</v>
      </c>
      <c r="T634" s="188">
        <f t="shared" si="82"/>
        <v>0</v>
      </c>
      <c r="U634" s="188">
        <f t="shared" si="82"/>
        <v>3800</v>
      </c>
      <c r="V634" s="188">
        <f t="shared" si="82"/>
        <v>3800</v>
      </c>
      <c r="W634" s="188">
        <f t="shared" si="82"/>
        <v>0</v>
      </c>
    </row>
    <row r="635" spans="1:23" ht="94.5">
      <c r="A635" s="73" t="s">
        <v>51</v>
      </c>
      <c r="B635" s="62" t="s">
        <v>143</v>
      </c>
      <c r="C635" s="63"/>
      <c r="D635" s="63"/>
      <c r="E635" s="37"/>
      <c r="F635" s="37"/>
      <c r="G635" s="37"/>
      <c r="H635" s="38"/>
      <c r="I635" s="74"/>
      <c r="J635" s="75"/>
      <c r="K635" s="76"/>
      <c r="L635" s="187"/>
      <c r="M635" s="187"/>
      <c r="N635" s="187"/>
      <c r="O635" s="351"/>
      <c r="P635" s="351"/>
      <c r="Q635" s="351"/>
      <c r="R635" s="351"/>
      <c r="S635" s="351"/>
      <c r="T635" s="351"/>
      <c r="U635" s="351"/>
      <c r="V635" s="351"/>
      <c r="W635" s="187"/>
    </row>
    <row r="636" spans="1:23" ht="15.75">
      <c r="A636" s="73" t="s">
        <v>69</v>
      </c>
      <c r="B636" s="62"/>
      <c r="C636" s="63"/>
      <c r="D636" s="63"/>
      <c r="E636" s="37"/>
      <c r="F636" s="37"/>
      <c r="G636" s="37"/>
      <c r="H636" s="38"/>
      <c r="I636" s="74"/>
      <c r="J636" s="75"/>
      <c r="K636" s="76"/>
      <c r="L636" s="187"/>
      <c r="M636" s="187"/>
      <c r="N636" s="187"/>
      <c r="O636" s="351"/>
      <c r="P636" s="351"/>
      <c r="Q636" s="351"/>
      <c r="R636" s="351"/>
      <c r="S636" s="351"/>
      <c r="T636" s="351"/>
      <c r="U636" s="351"/>
      <c r="V636" s="351"/>
      <c r="W636" s="187"/>
    </row>
    <row r="637" spans="1:23" ht="47.25">
      <c r="A637" s="73" t="s">
        <v>52</v>
      </c>
      <c r="B637" s="62" t="s">
        <v>97</v>
      </c>
      <c r="C637" s="63" t="s">
        <v>85</v>
      </c>
      <c r="D637" s="63"/>
      <c r="E637" s="37"/>
      <c r="F637" s="37"/>
      <c r="G637" s="37"/>
      <c r="H637" s="38"/>
      <c r="I637" s="74"/>
      <c r="J637" s="75"/>
      <c r="K637" s="76"/>
      <c r="L637" s="188">
        <v>0</v>
      </c>
      <c r="M637" s="188">
        <f>SUM(M638:M651)</f>
        <v>11650.1</v>
      </c>
      <c r="N637" s="188">
        <f>SUM(N638:N651)</f>
        <v>7324.199999999999</v>
      </c>
      <c r="O637" s="188">
        <f>P637+Q637</f>
        <v>22221.2</v>
      </c>
      <c r="P637" s="188">
        <f>SUM(P638:P652)</f>
        <v>22210.7</v>
      </c>
      <c r="Q637" s="188">
        <f aca="true" t="shared" si="83" ref="Q637:W637">SUM(Q638:Q652)</f>
        <v>10.5</v>
      </c>
      <c r="R637" s="188">
        <f t="shared" si="83"/>
        <v>5500</v>
      </c>
      <c r="S637" s="188">
        <f t="shared" si="83"/>
        <v>5500</v>
      </c>
      <c r="T637" s="188">
        <f t="shared" si="83"/>
        <v>0</v>
      </c>
      <c r="U637" s="188">
        <f t="shared" si="83"/>
        <v>3800</v>
      </c>
      <c r="V637" s="188">
        <f t="shared" si="83"/>
        <v>3800</v>
      </c>
      <c r="W637" s="188">
        <f t="shared" si="83"/>
        <v>0</v>
      </c>
    </row>
    <row r="638" spans="1:23" ht="140.25">
      <c r="A638" s="73" t="s">
        <v>70</v>
      </c>
      <c r="B638" s="62" t="s">
        <v>97</v>
      </c>
      <c r="C638" s="63"/>
      <c r="D638" s="63"/>
      <c r="E638" s="365" t="s">
        <v>132</v>
      </c>
      <c r="F638" s="365" t="s">
        <v>128</v>
      </c>
      <c r="G638" s="365" t="s">
        <v>594</v>
      </c>
      <c r="H638" s="365" t="s">
        <v>595</v>
      </c>
      <c r="I638" s="101" t="s">
        <v>596</v>
      </c>
      <c r="J638" s="298">
        <v>40813</v>
      </c>
      <c r="K638" s="104">
        <v>41274</v>
      </c>
      <c r="L638" s="187">
        <v>0</v>
      </c>
      <c r="M638" s="187">
        <v>29.5</v>
      </c>
      <c r="N638" s="187">
        <v>29.1</v>
      </c>
      <c r="O638" s="188">
        <f aca="true" t="shared" si="84" ref="O638:O651">P638+Q638</f>
        <v>0</v>
      </c>
      <c r="P638" s="187">
        <v>0</v>
      </c>
      <c r="Q638" s="187">
        <v>0</v>
      </c>
      <c r="R638" s="188">
        <f aca="true" t="shared" si="85" ref="R638:R651">S638+T638</f>
        <v>0</v>
      </c>
      <c r="S638" s="187">
        <v>0</v>
      </c>
      <c r="T638" s="187">
        <v>0</v>
      </c>
      <c r="U638" s="188">
        <f aca="true" t="shared" si="86" ref="U638:U651">V638+W638</f>
        <v>0</v>
      </c>
      <c r="V638" s="187">
        <v>0</v>
      </c>
      <c r="W638" s="187">
        <v>0</v>
      </c>
    </row>
    <row r="639" spans="1:23" ht="102">
      <c r="A639" s="73" t="s">
        <v>597</v>
      </c>
      <c r="B639" s="62" t="s">
        <v>97</v>
      </c>
      <c r="C639" s="63"/>
      <c r="D639" s="63"/>
      <c r="E639" s="365" t="s">
        <v>132</v>
      </c>
      <c r="F639" s="365" t="s">
        <v>128</v>
      </c>
      <c r="G639" s="365" t="s">
        <v>186</v>
      </c>
      <c r="H639" s="365" t="s">
        <v>595</v>
      </c>
      <c r="I639" s="101" t="s">
        <v>598</v>
      </c>
      <c r="J639" s="298">
        <v>40437</v>
      </c>
      <c r="K639" s="104">
        <v>41639</v>
      </c>
      <c r="L639" s="187">
        <v>0</v>
      </c>
      <c r="M639" s="187">
        <v>101.8</v>
      </c>
      <c r="N639" s="187">
        <v>99.2</v>
      </c>
      <c r="O639" s="188">
        <f t="shared" si="84"/>
        <v>0</v>
      </c>
      <c r="P639" s="187">
        <v>0</v>
      </c>
      <c r="Q639" s="187">
        <v>0</v>
      </c>
      <c r="R639" s="188">
        <f t="shared" si="85"/>
        <v>0</v>
      </c>
      <c r="S639" s="187">
        <v>0</v>
      </c>
      <c r="T639" s="187">
        <v>0</v>
      </c>
      <c r="U639" s="188">
        <f t="shared" si="86"/>
        <v>0</v>
      </c>
      <c r="V639" s="187">
        <v>0</v>
      </c>
      <c r="W639" s="187">
        <v>0</v>
      </c>
    </row>
    <row r="640" spans="1:23" ht="102">
      <c r="A640" s="73" t="s">
        <v>599</v>
      </c>
      <c r="B640" s="62" t="s">
        <v>97</v>
      </c>
      <c r="C640" s="63"/>
      <c r="D640" s="63"/>
      <c r="E640" s="365" t="s">
        <v>132</v>
      </c>
      <c r="F640" s="365" t="s">
        <v>114</v>
      </c>
      <c r="G640" s="365" t="s">
        <v>186</v>
      </c>
      <c r="H640" s="365" t="s">
        <v>595</v>
      </c>
      <c r="I640" s="101" t="s">
        <v>598</v>
      </c>
      <c r="J640" s="298">
        <v>40437</v>
      </c>
      <c r="K640" s="104">
        <v>41639</v>
      </c>
      <c r="L640" s="187">
        <v>0</v>
      </c>
      <c r="M640" s="187">
        <v>168.7</v>
      </c>
      <c r="N640" s="187">
        <v>167.4</v>
      </c>
      <c r="O640" s="188">
        <f t="shared" si="84"/>
        <v>0</v>
      </c>
      <c r="P640" s="187">
        <v>0</v>
      </c>
      <c r="Q640" s="187">
        <v>0</v>
      </c>
      <c r="R640" s="188">
        <f t="shared" si="85"/>
        <v>0</v>
      </c>
      <c r="S640" s="187">
        <v>0</v>
      </c>
      <c r="T640" s="187">
        <v>0</v>
      </c>
      <c r="U640" s="188">
        <f t="shared" si="86"/>
        <v>0</v>
      </c>
      <c r="V640" s="187">
        <v>0</v>
      </c>
      <c r="W640" s="187">
        <v>0</v>
      </c>
    </row>
    <row r="641" spans="1:23" ht="140.25">
      <c r="A641" s="73" t="s">
        <v>600</v>
      </c>
      <c r="B641" s="62" t="s">
        <v>97</v>
      </c>
      <c r="C641" s="63"/>
      <c r="D641" s="63"/>
      <c r="E641" s="365" t="s">
        <v>132</v>
      </c>
      <c r="F641" s="365" t="s">
        <v>114</v>
      </c>
      <c r="G641" s="365" t="s">
        <v>594</v>
      </c>
      <c r="H641" s="365" t="s">
        <v>595</v>
      </c>
      <c r="I641" s="101" t="s">
        <v>596</v>
      </c>
      <c r="J641" s="298">
        <v>40813</v>
      </c>
      <c r="K641" s="104">
        <v>41274</v>
      </c>
      <c r="L641" s="187">
        <v>0</v>
      </c>
      <c r="M641" s="187">
        <v>39.2</v>
      </c>
      <c r="N641" s="187">
        <v>39.1</v>
      </c>
      <c r="O641" s="188">
        <f t="shared" si="84"/>
        <v>0</v>
      </c>
      <c r="P641" s="187">
        <v>0</v>
      </c>
      <c r="Q641" s="187">
        <v>0</v>
      </c>
      <c r="R641" s="188">
        <f t="shared" si="85"/>
        <v>0</v>
      </c>
      <c r="S641" s="187">
        <v>0</v>
      </c>
      <c r="T641" s="187">
        <v>0</v>
      </c>
      <c r="U641" s="188">
        <f t="shared" si="86"/>
        <v>0</v>
      </c>
      <c r="V641" s="187">
        <v>0</v>
      </c>
      <c r="W641" s="187">
        <v>0</v>
      </c>
    </row>
    <row r="642" spans="1:23" ht="47.25">
      <c r="A642" s="73" t="s">
        <v>601</v>
      </c>
      <c r="B642" s="62" t="s">
        <v>97</v>
      </c>
      <c r="C642" s="63"/>
      <c r="D642" s="63"/>
      <c r="E642" s="365" t="s">
        <v>132</v>
      </c>
      <c r="F642" s="365" t="s">
        <v>153</v>
      </c>
      <c r="G642" s="365" t="s">
        <v>152</v>
      </c>
      <c r="H642" s="365" t="s">
        <v>595</v>
      </c>
      <c r="I642" s="101" t="s">
        <v>554</v>
      </c>
      <c r="J642" s="104">
        <v>40402</v>
      </c>
      <c r="K642" s="101" t="s">
        <v>121</v>
      </c>
      <c r="L642" s="187">
        <v>0</v>
      </c>
      <c r="M642" s="187">
        <v>341.7</v>
      </c>
      <c r="N642" s="187">
        <v>337.1</v>
      </c>
      <c r="O642" s="188">
        <f t="shared" si="84"/>
        <v>0</v>
      </c>
      <c r="P642" s="187">
        <v>0</v>
      </c>
      <c r="Q642" s="187">
        <v>0</v>
      </c>
      <c r="R642" s="188">
        <f t="shared" si="85"/>
        <v>615</v>
      </c>
      <c r="S642" s="187">
        <v>615</v>
      </c>
      <c r="T642" s="187">
        <v>0</v>
      </c>
      <c r="U642" s="188">
        <f t="shared" si="86"/>
        <v>420</v>
      </c>
      <c r="V642" s="187">
        <v>420</v>
      </c>
      <c r="W642" s="187">
        <v>0</v>
      </c>
    </row>
    <row r="643" spans="1:23" ht="102">
      <c r="A643" s="73" t="s">
        <v>602</v>
      </c>
      <c r="B643" s="62" t="s">
        <v>97</v>
      </c>
      <c r="C643" s="63"/>
      <c r="D643" s="63"/>
      <c r="E643" s="365" t="s">
        <v>132</v>
      </c>
      <c r="F643" s="365" t="s">
        <v>153</v>
      </c>
      <c r="G643" s="365" t="s">
        <v>186</v>
      </c>
      <c r="H643" s="365" t="s">
        <v>595</v>
      </c>
      <c r="I643" s="101" t="s">
        <v>598</v>
      </c>
      <c r="J643" s="298">
        <v>40437</v>
      </c>
      <c r="K643" s="104">
        <v>41639</v>
      </c>
      <c r="L643" s="187">
        <v>0</v>
      </c>
      <c r="M643" s="187">
        <v>66.9</v>
      </c>
      <c r="N643" s="187">
        <v>66.3</v>
      </c>
      <c r="O643" s="188">
        <f t="shared" si="84"/>
        <v>0</v>
      </c>
      <c r="P643" s="187">
        <v>0</v>
      </c>
      <c r="Q643" s="187">
        <v>0</v>
      </c>
      <c r="R643" s="188">
        <f t="shared" si="85"/>
        <v>0</v>
      </c>
      <c r="S643" s="187">
        <v>0</v>
      </c>
      <c r="T643" s="187">
        <v>0</v>
      </c>
      <c r="U643" s="188">
        <f t="shared" si="86"/>
        <v>0</v>
      </c>
      <c r="V643" s="187">
        <v>0</v>
      </c>
      <c r="W643" s="187">
        <v>0</v>
      </c>
    </row>
    <row r="644" spans="1:23" ht="127.5">
      <c r="A644" s="73" t="s">
        <v>603</v>
      </c>
      <c r="B644" s="62" t="s">
        <v>97</v>
      </c>
      <c r="C644" s="63"/>
      <c r="D644" s="63"/>
      <c r="E644" s="365" t="s">
        <v>132</v>
      </c>
      <c r="F644" s="365" t="s">
        <v>153</v>
      </c>
      <c r="G644" s="365" t="s">
        <v>604</v>
      </c>
      <c r="H644" s="365" t="s">
        <v>595</v>
      </c>
      <c r="I644" s="101" t="s">
        <v>605</v>
      </c>
      <c r="J644" s="298">
        <v>40823</v>
      </c>
      <c r="K644" s="104">
        <v>42004</v>
      </c>
      <c r="L644" s="187">
        <v>0</v>
      </c>
      <c r="M644" s="187">
        <v>1790</v>
      </c>
      <c r="N644" s="187">
        <v>1790</v>
      </c>
      <c r="O644" s="188">
        <f t="shared" si="84"/>
        <v>0</v>
      </c>
      <c r="P644" s="187">
        <v>0</v>
      </c>
      <c r="Q644" s="187">
        <v>0</v>
      </c>
      <c r="R644" s="188">
        <f t="shared" si="85"/>
        <v>4885</v>
      </c>
      <c r="S644" s="187">
        <v>4885</v>
      </c>
      <c r="T644" s="187">
        <v>0</v>
      </c>
      <c r="U644" s="188">
        <f t="shared" si="86"/>
        <v>3380</v>
      </c>
      <c r="V644" s="187">
        <v>3380</v>
      </c>
      <c r="W644" s="187">
        <v>0</v>
      </c>
    </row>
    <row r="645" spans="1:23" ht="114.75">
      <c r="A645" s="73" t="s">
        <v>606</v>
      </c>
      <c r="B645" s="62" t="s">
        <v>97</v>
      </c>
      <c r="C645" s="63"/>
      <c r="D645" s="63"/>
      <c r="E645" s="365" t="s">
        <v>132</v>
      </c>
      <c r="F645" s="365" t="s">
        <v>153</v>
      </c>
      <c r="G645" s="365" t="s">
        <v>391</v>
      </c>
      <c r="H645" s="365" t="s">
        <v>595</v>
      </c>
      <c r="I645" s="101" t="s">
        <v>392</v>
      </c>
      <c r="J645" s="298">
        <v>41194</v>
      </c>
      <c r="K645" s="104">
        <v>41639</v>
      </c>
      <c r="L645" s="187">
        <v>0</v>
      </c>
      <c r="M645" s="187">
        <v>0</v>
      </c>
      <c r="N645" s="187">
        <v>0</v>
      </c>
      <c r="O645" s="188">
        <f t="shared" si="84"/>
        <v>2000</v>
      </c>
      <c r="P645" s="187">
        <v>2000</v>
      </c>
      <c r="Q645" s="187">
        <v>0</v>
      </c>
      <c r="R645" s="188">
        <f t="shared" si="85"/>
        <v>0</v>
      </c>
      <c r="S645" s="187">
        <v>0</v>
      </c>
      <c r="T645" s="187">
        <v>0</v>
      </c>
      <c r="U645" s="188">
        <f t="shared" si="86"/>
        <v>0</v>
      </c>
      <c r="V645" s="187">
        <v>0</v>
      </c>
      <c r="W645" s="187">
        <v>0</v>
      </c>
    </row>
    <row r="646" spans="1:23" ht="140.25">
      <c r="A646" s="73" t="s">
        <v>607</v>
      </c>
      <c r="B646" s="62" t="s">
        <v>97</v>
      </c>
      <c r="C646" s="63"/>
      <c r="D646" s="63"/>
      <c r="E646" s="365" t="s">
        <v>132</v>
      </c>
      <c r="F646" s="365" t="s">
        <v>153</v>
      </c>
      <c r="G646" s="365" t="s">
        <v>594</v>
      </c>
      <c r="H646" s="365" t="s">
        <v>595</v>
      </c>
      <c r="I646" s="101" t="s">
        <v>596</v>
      </c>
      <c r="J646" s="298">
        <v>40813</v>
      </c>
      <c r="K646" s="104">
        <v>41274</v>
      </c>
      <c r="L646" s="187">
        <v>0</v>
      </c>
      <c r="M646" s="187">
        <v>207.4</v>
      </c>
      <c r="N646" s="187">
        <v>82.7</v>
      </c>
      <c r="O646" s="188">
        <f t="shared" si="84"/>
        <v>0</v>
      </c>
      <c r="P646" s="187">
        <v>0</v>
      </c>
      <c r="Q646" s="187">
        <v>0</v>
      </c>
      <c r="R646" s="188">
        <f t="shared" si="85"/>
        <v>0</v>
      </c>
      <c r="S646" s="187">
        <v>0</v>
      </c>
      <c r="T646" s="187">
        <v>0</v>
      </c>
      <c r="U646" s="188">
        <f t="shared" si="86"/>
        <v>0</v>
      </c>
      <c r="V646" s="187">
        <v>0</v>
      </c>
      <c r="W646" s="187">
        <v>0</v>
      </c>
    </row>
    <row r="647" spans="1:23" ht="140.25">
      <c r="A647" s="73" t="s">
        <v>608</v>
      </c>
      <c r="B647" s="62" t="s">
        <v>97</v>
      </c>
      <c r="C647" s="63"/>
      <c r="D647" s="63"/>
      <c r="E647" s="365" t="s">
        <v>132</v>
      </c>
      <c r="F647" s="365" t="s">
        <v>153</v>
      </c>
      <c r="G647" s="365" t="s">
        <v>174</v>
      </c>
      <c r="H647" s="365" t="s">
        <v>595</v>
      </c>
      <c r="I647" s="101" t="s">
        <v>609</v>
      </c>
      <c r="J647" s="298">
        <v>41410</v>
      </c>
      <c r="K647" s="104">
        <v>41639</v>
      </c>
      <c r="L647" s="187">
        <v>0</v>
      </c>
      <c r="M647" s="187">
        <v>0</v>
      </c>
      <c r="N647" s="187">
        <v>0</v>
      </c>
      <c r="O647" s="188">
        <f t="shared" si="84"/>
        <v>10.5</v>
      </c>
      <c r="P647" s="187">
        <v>0</v>
      </c>
      <c r="Q647" s="187">
        <v>10.5</v>
      </c>
      <c r="R647" s="188">
        <f t="shared" si="85"/>
        <v>0</v>
      </c>
      <c r="S647" s="187">
        <v>0</v>
      </c>
      <c r="T647" s="187">
        <v>0</v>
      </c>
      <c r="U647" s="188">
        <f t="shared" si="86"/>
        <v>0</v>
      </c>
      <c r="V647" s="187">
        <v>0</v>
      </c>
      <c r="W647" s="187">
        <v>0</v>
      </c>
    </row>
    <row r="648" spans="1:23" ht="102">
      <c r="A648" s="73" t="s">
        <v>610</v>
      </c>
      <c r="B648" s="62" t="s">
        <v>97</v>
      </c>
      <c r="C648" s="63"/>
      <c r="D648" s="63"/>
      <c r="E648" s="365" t="s">
        <v>135</v>
      </c>
      <c r="F648" s="365" t="s">
        <v>128</v>
      </c>
      <c r="G648" s="365" t="s">
        <v>186</v>
      </c>
      <c r="H648" s="365" t="s">
        <v>595</v>
      </c>
      <c r="I648" s="101" t="s">
        <v>598</v>
      </c>
      <c r="J648" s="298">
        <v>40437</v>
      </c>
      <c r="K648" s="104">
        <v>41639</v>
      </c>
      <c r="L648" s="187">
        <v>0</v>
      </c>
      <c r="M648" s="187">
        <v>120.1</v>
      </c>
      <c r="N648" s="187">
        <v>106.3</v>
      </c>
      <c r="O648" s="188">
        <f t="shared" si="84"/>
        <v>0</v>
      </c>
      <c r="P648" s="187">
        <v>0</v>
      </c>
      <c r="Q648" s="187">
        <v>0</v>
      </c>
      <c r="R648" s="188">
        <f t="shared" si="85"/>
        <v>0</v>
      </c>
      <c r="S648" s="187">
        <v>0</v>
      </c>
      <c r="T648" s="187">
        <v>0</v>
      </c>
      <c r="U648" s="188">
        <f t="shared" si="86"/>
        <v>0</v>
      </c>
      <c r="V648" s="187">
        <v>0</v>
      </c>
      <c r="W648" s="187">
        <v>0</v>
      </c>
    </row>
    <row r="649" spans="1:23" ht="127.5">
      <c r="A649" s="73" t="s">
        <v>611</v>
      </c>
      <c r="B649" s="62" t="s">
        <v>97</v>
      </c>
      <c r="C649" s="63"/>
      <c r="D649" s="63"/>
      <c r="E649" s="365" t="s">
        <v>135</v>
      </c>
      <c r="F649" s="365" t="s">
        <v>128</v>
      </c>
      <c r="G649" s="365" t="s">
        <v>588</v>
      </c>
      <c r="H649" s="365" t="s">
        <v>595</v>
      </c>
      <c r="I649" s="101" t="s">
        <v>589</v>
      </c>
      <c r="J649" s="104">
        <v>40463</v>
      </c>
      <c r="K649" s="104" t="s">
        <v>590</v>
      </c>
      <c r="L649" s="187">
        <v>0</v>
      </c>
      <c r="M649" s="187">
        <v>7560.7</v>
      </c>
      <c r="N649" s="187">
        <v>3788.6</v>
      </c>
      <c r="O649" s="188">
        <f t="shared" si="84"/>
        <v>16590.9</v>
      </c>
      <c r="P649" s="187">
        <v>16590.9</v>
      </c>
      <c r="Q649" s="187">
        <v>0</v>
      </c>
      <c r="R649" s="188">
        <f t="shared" si="85"/>
        <v>0</v>
      </c>
      <c r="S649" s="187">
        <v>0</v>
      </c>
      <c r="T649" s="187">
        <v>0</v>
      </c>
      <c r="U649" s="188">
        <f t="shared" si="86"/>
        <v>0</v>
      </c>
      <c r="V649" s="187">
        <v>0</v>
      </c>
      <c r="W649" s="187">
        <v>0</v>
      </c>
    </row>
    <row r="650" spans="1:23" ht="140.25">
      <c r="A650" s="73" t="s">
        <v>612</v>
      </c>
      <c r="B650" s="62" t="s">
        <v>97</v>
      </c>
      <c r="C650" s="63"/>
      <c r="D650" s="63"/>
      <c r="E650" s="365" t="s">
        <v>135</v>
      </c>
      <c r="F650" s="365" t="s">
        <v>128</v>
      </c>
      <c r="G650" s="365" t="s">
        <v>594</v>
      </c>
      <c r="H650" s="365" t="s">
        <v>595</v>
      </c>
      <c r="I650" s="101" t="s">
        <v>596</v>
      </c>
      <c r="J650" s="298">
        <v>40813</v>
      </c>
      <c r="K650" s="104">
        <v>41274</v>
      </c>
      <c r="L650" s="187">
        <v>0</v>
      </c>
      <c r="M650" s="187">
        <v>47.1</v>
      </c>
      <c r="N650" s="187">
        <v>45.5</v>
      </c>
      <c r="O650" s="188">
        <f t="shared" si="84"/>
        <v>0</v>
      </c>
      <c r="P650" s="187">
        <v>0</v>
      </c>
      <c r="Q650" s="187">
        <v>0</v>
      </c>
      <c r="R650" s="188">
        <f t="shared" si="85"/>
        <v>0</v>
      </c>
      <c r="S650" s="187">
        <v>0</v>
      </c>
      <c r="T650" s="187">
        <v>0</v>
      </c>
      <c r="U650" s="188">
        <f t="shared" si="86"/>
        <v>0</v>
      </c>
      <c r="V650" s="187">
        <v>0</v>
      </c>
      <c r="W650" s="187">
        <v>0</v>
      </c>
    </row>
    <row r="651" spans="1:23" ht="127.5">
      <c r="A651" s="73" t="s">
        <v>613</v>
      </c>
      <c r="B651" s="62" t="s">
        <v>97</v>
      </c>
      <c r="C651" s="63"/>
      <c r="D651" s="63"/>
      <c r="E651" s="365" t="s">
        <v>225</v>
      </c>
      <c r="F651" s="365" t="s">
        <v>109</v>
      </c>
      <c r="G651" s="365" t="s">
        <v>347</v>
      </c>
      <c r="H651" s="365" t="s">
        <v>595</v>
      </c>
      <c r="I651" s="101" t="s">
        <v>439</v>
      </c>
      <c r="J651" s="298">
        <v>40998</v>
      </c>
      <c r="K651" s="104">
        <v>41274</v>
      </c>
      <c r="L651" s="187">
        <v>0</v>
      </c>
      <c r="M651" s="187">
        <v>1177</v>
      </c>
      <c r="N651" s="187">
        <v>772.9</v>
      </c>
      <c r="O651" s="188">
        <f t="shared" si="84"/>
        <v>0</v>
      </c>
      <c r="P651" s="187">
        <v>0</v>
      </c>
      <c r="Q651" s="187">
        <v>0</v>
      </c>
      <c r="R651" s="188">
        <f t="shared" si="85"/>
        <v>0</v>
      </c>
      <c r="S651" s="187">
        <v>0</v>
      </c>
      <c r="T651" s="187">
        <v>0</v>
      </c>
      <c r="U651" s="188">
        <f t="shared" si="86"/>
        <v>0</v>
      </c>
      <c r="V651" s="187">
        <v>0</v>
      </c>
      <c r="W651" s="187">
        <v>0</v>
      </c>
    </row>
    <row r="652" spans="1:23" ht="127.5">
      <c r="A652" s="73" t="s">
        <v>614</v>
      </c>
      <c r="B652" s="62" t="s">
        <v>97</v>
      </c>
      <c r="C652" s="63"/>
      <c r="D652" s="63"/>
      <c r="E652" s="365" t="s">
        <v>84</v>
      </c>
      <c r="F652" s="365" t="s">
        <v>128</v>
      </c>
      <c r="G652" s="365" t="s">
        <v>336</v>
      </c>
      <c r="H652" s="365" t="s">
        <v>595</v>
      </c>
      <c r="I652" s="101" t="s">
        <v>615</v>
      </c>
      <c r="J652" s="298">
        <v>41187</v>
      </c>
      <c r="K652" s="104">
        <v>41639</v>
      </c>
      <c r="L652" s="187">
        <v>0</v>
      </c>
      <c r="M652" s="187">
        <v>0</v>
      </c>
      <c r="N652" s="187">
        <v>0</v>
      </c>
      <c r="O652" s="188">
        <f>P652+Q652</f>
        <v>3619.8</v>
      </c>
      <c r="P652" s="187">
        <v>3619.8</v>
      </c>
      <c r="Q652" s="187">
        <v>0</v>
      </c>
      <c r="R652" s="188">
        <f>S652+T652</f>
        <v>0</v>
      </c>
      <c r="S652" s="187">
        <v>0</v>
      </c>
      <c r="T652" s="187">
        <v>0</v>
      </c>
      <c r="U652" s="188">
        <f>V652+W652</f>
        <v>0</v>
      </c>
      <c r="V652" s="187">
        <v>0</v>
      </c>
      <c r="W652" s="187">
        <v>0</v>
      </c>
    </row>
    <row r="653" spans="1:23" ht="31.5">
      <c r="A653" s="73" t="s">
        <v>53</v>
      </c>
      <c r="B653" s="109" t="s">
        <v>54</v>
      </c>
      <c r="C653" s="78" t="s">
        <v>85</v>
      </c>
      <c r="D653" s="78"/>
      <c r="E653" s="37"/>
      <c r="F653" s="37"/>
      <c r="G653" s="37"/>
      <c r="H653" s="38"/>
      <c r="I653" s="74"/>
      <c r="J653" s="75"/>
      <c r="K653" s="76"/>
      <c r="L653" s="188">
        <f>L654</f>
        <v>0</v>
      </c>
      <c r="M653" s="188">
        <f aca="true" t="shared" si="87" ref="M653:W653">M654</f>
        <v>0</v>
      </c>
      <c r="N653" s="188">
        <f t="shared" si="87"/>
        <v>0</v>
      </c>
      <c r="O653" s="188">
        <f>P653+Q653</f>
        <v>31</v>
      </c>
      <c r="P653" s="188">
        <f t="shared" si="87"/>
        <v>0</v>
      </c>
      <c r="Q653" s="188">
        <f t="shared" si="87"/>
        <v>31</v>
      </c>
      <c r="R653" s="188">
        <f>S653+T653</f>
        <v>0</v>
      </c>
      <c r="S653" s="188">
        <f t="shared" si="87"/>
        <v>0</v>
      </c>
      <c r="T653" s="188">
        <f t="shared" si="87"/>
        <v>0</v>
      </c>
      <c r="U653" s="188">
        <f>V653+W653</f>
        <v>0</v>
      </c>
      <c r="V653" s="188">
        <f t="shared" si="87"/>
        <v>0</v>
      </c>
      <c r="W653" s="188">
        <f t="shared" si="87"/>
        <v>0</v>
      </c>
    </row>
    <row r="654" spans="1:23" ht="127.5">
      <c r="A654" s="73" t="s">
        <v>71</v>
      </c>
      <c r="B654" s="109" t="s">
        <v>54</v>
      </c>
      <c r="C654" s="78"/>
      <c r="D654" s="78"/>
      <c r="E654" s="39" t="s">
        <v>109</v>
      </c>
      <c r="F654" s="39">
        <v>13</v>
      </c>
      <c r="G654" s="37">
        <v>7950041</v>
      </c>
      <c r="H654" s="38">
        <v>612</v>
      </c>
      <c r="I654" s="101" t="s">
        <v>567</v>
      </c>
      <c r="J654" s="298">
        <v>41382</v>
      </c>
      <c r="K654" s="104">
        <v>41639</v>
      </c>
      <c r="L654" s="187">
        <v>0</v>
      </c>
      <c r="M654" s="187">
        <v>0</v>
      </c>
      <c r="N654" s="187">
        <v>0</v>
      </c>
      <c r="O654" s="188">
        <f>P654+Q654</f>
        <v>31</v>
      </c>
      <c r="P654" s="187">
        <v>0</v>
      </c>
      <c r="Q654" s="187">
        <v>31</v>
      </c>
      <c r="R654" s="188">
        <f>S654+T654</f>
        <v>0</v>
      </c>
      <c r="S654" s="187">
        <v>0</v>
      </c>
      <c r="T654" s="187">
        <v>0</v>
      </c>
      <c r="U654" s="188">
        <f>V654+W654</f>
        <v>0</v>
      </c>
      <c r="V654" s="187">
        <v>0</v>
      </c>
      <c r="W654" s="187">
        <v>0</v>
      </c>
    </row>
    <row r="655" spans="1:23" ht="15.75">
      <c r="A655" s="448" t="s">
        <v>56</v>
      </c>
      <c r="B655" s="448"/>
      <c r="C655" s="448"/>
      <c r="D655" s="448"/>
      <c r="E655" s="448"/>
      <c r="F655" s="448"/>
      <c r="G655" s="448"/>
      <c r="H655" s="448"/>
      <c r="I655" s="448"/>
      <c r="J655" s="448"/>
      <c r="K655" s="448"/>
      <c r="L655" s="187">
        <v>0</v>
      </c>
      <c r="M655" s="188">
        <f aca="true" t="shared" si="88" ref="M655:W655">M656+M661+M663</f>
        <v>3782.5</v>
      </c>
      <c r="N655" s="188">
        <f t="shared" si="88"/>
        <v>3782.5</v>
      </c>
      <c r="O655" s="188">
        <f t="shared" si="88"/>
        <v>3434.3</v>
      </c>
      <c r="P655" s="188">
        <f t="shared" si="88"/>
        <v>3434.3</v>
      </c>
      <c r="Q655" s="188">
        <f t="shared" si="88"/>
        <v>0</v>
      </c>
      <c r="R655" s="188">
        <f t="shared" si="88"/>
        <v>3622.2</v>
      </c>
      <c r="S655" s="188">
        <f t="shared" si="88"/>
        <v>3622.2</v>
      </c>
      <c r="T655" s="188">
        <f t="shared" si="88"/>
        <v>0</v>
      </c>
      <c r="U655" s="188">
        <f t="shared" si="88"/>
        <v>3846.7999999999997</v>
      </c>
      <c r="V655" s="188">
        <f t="shared" si="88"/>
        <v>3846.7999999999997</v>
      </c>
      <c r="W655" s="188">
        <f t="shared" si="88"/>
        <v>0</v>
      </c>
    </row>
    <row r="656" spans="1:23" ht="94.5">
      <c r="A656" s="392" t="s">
        <v>57</v>
      </c>
      <c r="B656" s="205" t="s">
        <v>142</v>
      </c>
      <c r="C656" s="333"/>
      <c r="D656" s="333"/>
      <c r="E656" s="393"/>
      <c r="F656" s="393"/>
      <c r="G656" s="393"/>
      <c r="H656" s="394"/>
      <c r="I656" s="389"/>
      <c r="J656" s="395"/>
      <c r="K656" s="396"/>
      <c r="L656" s="188">
        <v>0</v>
      </c>
      <c r="M656" s="188">
        <f>SUM(M657:M660)</f>
        <v>3782.5</v>
      </c>
      <c r="N656" s="188">
        <f aca="true" t="shared" si="89" ref="N656:W656">SUM(N657:N660)</f>
        <v>3782.5</v>
      </c>
      <c r="O656" s="188">
        <f t="shared" si="89"/>
        <v>3404.3</v>
      </c>
      <c r="P656" s="188">
        <f>SUM(P657:P660)</f>
        <v>3404.3</v>
      </c>
      <c r="Q656" s="188">
        <f t="shared" si="89"/>
        <v>0</v>
      </c>
      <c r="R656" s="188">
        <f t="shared" si="89"/>
        <v>3622.2</v>
      </c>
      <c r="S656" s="188">
        <f t="shared" si="89"/>
        <v>3622.2</v>
      </c>
      <c r="T656" s="188">
        <f t="shared" si="89"/>
        <v>0</v>
      </c>
      <c r="U656" s="188">
        <f t="shared" si="89"/>
        <v>3846.7999999999997</v>
      </c>
      <c r="V656" s="188">
        <f t="shared" si="89"/>
        <v>3846.7999999999997</v>
      </c>
      <c r="W656" s="188">
        <f t="shared" si="89"/>
        <v>0</v>
      </c>
    </row>
    <row r="657" spans="1:23" ht="102">
      <c r="A657" s="73" t="s">
        <v>72</v>
      </c>
      <c r="B657" s="305" t="s">
        <v>530</v>
      </c>
      <c r="C657" s="449" t="s">
        <v>616</v>
      </c>
      <c r="D657" s="63"/>
      <c r="E657" s="338" t="s">
        <v>153</v>
      </c>
      <c r="F657" s="338" t="s">
        <v>109</v>
      </c>
      <c r="G657" s="338" t="s">
        <v>617</v>
      </c>
      <c r="H657" s="338" t="s">
        <v>618</v>
      </c>
      <c r="I657" s="101" t="s">
        <v>619</v>
      </c>
      <c r="J657" s="104">
        <v>40674</v>
      </c>
      <c r="K657" s="397" t="s">
        <v>121</v>
      </c>
      <c r="L657" s="187">
        <v>0</v>
      </c>
      <c r="M657" s="187">
        <v>745</v>
      </c>
      <c r="N657" s="187">
        <v>745</v>
      </c>
      <c r="O657" s="188">
        <f>P657+Q657</f>
        <v>670.5</v>
      </c>
      <c r="P657" s="187">
        <v>670.5</v>
      </c>
      <c r="Q657" s="187">
        <v>0</v>
      </c>
      <c r="R657" s="188">
        <f>S657+T657</f>
        <v>713.4</v>
      </c>
      <c r="S657" s="187">
        <v>713.4</v>
      </c>
      <c r="T657" s="187">
        <v>0</v>
      </c>
      <c r="U657" s="188">
        <f>V657+W657</f>
        <v>757.6</v>
      </c>
      <c r="V657" s="187">
        <v>757.6</v>
      </c>
      <c r="W657" s="187">
        <v>0</v>
      </c>
    </row>
    <row r="658" spans="1:23" ht="102">
      <c r="A658" s="73" t="s">
        <v>531</v>
      </c>
      <c r="B658" s="305" t="s">
        <v>530</v>
      </c>
      <c r="C658" s="450"/>
      <c r="D658" s="63"/>
      <c r="E658" s="338" t="s">
        <v>153</v>
      </c>
      <c r="F658" s="338" t="s">
        <v>109</v>
      </c>
      <c r="G658" s="338" t="s">
        <v>620</v>
      </c>
      <c r="H658" s="338" t="s">
        <v>618</v>
      </c>
      <c r="I658" s="101" t="s">
        <v>619</v>
      </c>
      <c r="J658" s="104">
        <v>40674</v>
      </c>
      <c r="K658" s="101" t="s">
        <v>121</v>
      </c>
      <c r="L658" s="187">
        <v>0</v>
      </c>
      <c r="M658" s="187">
        <v>1117.5</v>
      </c>
      <c r="N658" s="187">
        <v>1117.5</v>
      </c>
      <c r="O658" s="188">
        <f>P658+Q658</f>
        <v>1005.8</v>
      </c>
      <c r="P658" s="187">
        <v>1005.8</v>
      </c>
      <c r="Q658" s="187">
        <v>0</v>
      </c>
      <c r="R658" s="188">
        <f>S658+T658</f>
        <v>1070.2</v>
      </c>
      <c r="S658" s="187">
        <v>1070.2</v>
      </c>
      <c r="T658" s="187">
        <v>0</v>
      </c>
      <c r="U658" s="188">
        <f>V658+W658</f>
        <v>1136.6</v>
      </c>
      <c r="V658" s="187">
        <v>1136.6</v>
      </c>
      <c r="W658" s="187">
        <v>0</v>
      </c>
    </row>
    <row r="659" spans="1:23" ht="102">
      <c r="A659" s="73" t="s">
        <v>621</v>
      </c>
      <c r="B659" s="305" t="s">
        <v>530</v>
      </c>
      <c r="C659" s="449" t="s">
        <v>622</v>
      </c>
      <c r="D659" s="38"/>
      <c r="E659" s="338" t="s">
        <v>153</v>
      </c>
      <c r="F659" s="338" t="s">
        <v>128</v>
      </c>
      <c r="G659" s="338" t="s">
        <v>617</v>
      </c>
      <c r="H659" s="338" t="s">
        <v>618</v>
      </c>
      <c r="I659" s="101" t="s">
        <v>619</v>
      </c>
      <c r="J659" s="104">
        <v>40674</v>
      </c>
      <c r="K659" s="101" t="s">
        <v>121</v>
      </c>
      <c r="L659" s="187">
        <v>0</v>
      </c>
      <c r="M659" s="187">
        <v>768</v>
      </c>
      <c r="N659" s="187">
        <v>768</v>
      </c>
      <c r="O659" s="188">
        <f>P659+Q659</f>
        <v>691.2</v>
      </c>
      <c r="P659" s="187">
        <v>691.2</v>
      </c>
      <c r="Q659" s="187">
        <v>0</v>
      </c>
      <c r="R659" s="188">
        <f>S659+T659</f>
        <v>735.4</v>
      </c>
      <c r="S659" s="187">
        <v>735.4</v>
      </c>
      <c r="T659" s="187">
        <v>0</v>
      </c>
      <c r="U659" s="188">
        <f>V659+W659</f>
        <v>781</v>
      </c>
      <c r="V659" s="187">
        <v>781</v>
      </c>
      <c r="W659" s="187">
        <v>0</v>
      </c>
    </row>
    <row r="660" spans="1:23" ht="102">
      <c r="A660" s="73" t="s">
        <v>623</v>
      </c>
      <c r="B660" s="305" t="s">
        <v>530</v>
      </c>
      <c r="C660" s="450"/>
      <c r="D660" s="38"/>
      <c r="E660" s="338" t="s">
        <v>153</v>
      </c>
      <c r="F660" s="338" t="s">
        <v>128</v>
      </c>
      <c r="G660" s="338" t="s">
        <v>624</v>
      </c>
      <c r="H660" s="338" t="s">
        <v>618</v>
      </c>
      <c r="I660" s="101" t="s">
        <v>619</v>
      </c>
      <c r="J660" s="104">
        <v>40674</v>
      </c>
      <c r="K660" s="101" t="s">
        <v>121</v>
      </c>
      <c r="L660" s="187">
        <v>0</v>
      </c>
      <c r="M660" s="187">
        <v>1152</v>
      </c>
      <c r="N660" s="187">
        <v>1152</v>
      </c>
      <c r="O660" s="188">
        <f>P660+Q660</f>
        <v>1036.8</v>
      </c>
      <c r="P660" s="187">
        <v>1036.8</v>
      </c>
      <c r="Q660" s="187">
        <v>0</v>
      </c>
      <c r="R660" s="188">
        <f>S660+T660</f>
        <v>1103.2</v>
      </c>
      <c r="S660" s="187">
        <v>1103.2</v>
      </c>
      <c r="T660" s="187">
        <v>0</v>
      </c>
      <c r="U660" s="188">
        <f>V660+W660</f>
        <v>1171.6</v>
      </c>
      <c r="V660" s="187">
        <v>1171.6</v>
      </c>
      <c r="W660" s="187">
        <v>0</v>
      </c>
    </row>
    <row r="661" spans="1:23" ht="63">
      <c r="A661" s="392" t="s">
        <v>60</v>
      </c>
      <c r="B661" s="393" t="s">
        <v>478</v>
      </c>
      <c r="C661" s="398" t="s">
        <v>85</v>
      </c>
      <c r="D661" s="398"/>
      <c r="E661" s="393"/>
      <c r="F661" s="393"/>
      <c r="G661" s="393"/>
      <c r="H661" s="398"/>
      <c r="I661" s="344"/>
      <c r="J661" s="344"/>
      <c r="K661" s="396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</row>
    <row r="662" spans="1:23" ht="15.75">
      <c r="A662" s="73" t="s">
        <v>73</v>
      </c>
      <c r="B662" s="37"/>
      <c r="C662" s="38"/>
      <c r="D662" s="38"/>
      <c r="E662" s="37"/>
      <c r="F662" s="37"/>
      <c r="G662" s="37"/>
      <c r="H662" s="38"/>
      <c r="I662" s="74"/>
      <c r="J662" s="75"/>
      <c r="K662" s="76"/>
      <c r="L662" s="187"/>
      <c r="M662" s="187"/>
      <c r="N662" s="187"/>
      <c r="O662" s="187"/>
      <c r="P662" s="187"/>
      <c r="Q662" s="187"/>
      <c r="R662" s="187"/>
      <c r="S662" s="187"/>
      <c r="T662" s="187"/>
      <c r="U662" s="187"/>
      <c r="V662" s="187"/>
      <c r="W662" s="187"/>
    </row>
    <row r="663" spans="1:23" ht="31.5">
      <c r="A663" s="392" t="s">
        <v>59</v>
      </c>
      <c r="B663" s="399" t="s">
        <v>58</v>
      </c>
      <c r="C663" s="400" t="s">
        <v>85</v>
      </c>
      <c r="D663" s="400"/>
      <c r="E663" s="393"/>
      <c r="F663" s="393"/>
      <c r="G663" s="393"/>
      <c r="H663" s="398"/>
      <c r="I663" s="389"/>
      <c r="J663" s="395"/>
      <c r="K663" s="396"/>
      <c r="L663" s="188">
        <f>L664</f>
        <v>0</v>
      </c>
      <c r="M663" s="188">
        <f aca="true" t="shared" si="90" ref="M663:W663">M664</f>
        <v>0</v>
      </c>
      <c r="N663" s="188">
        <f t="shared" si="90"/>
        <v>0</v>
      </c>
      <c r="O663" s="188">
        <f>P663+Q663</f>
        <v>30</v>
      </c>
      <c r="P663" s="188">
        <f t="shared" si="90"/>
        <v>30</v>
      </c>
      <c r="Q663" s="188">
        <f t="shared" si="90"/>
        <v>0</v>
      </c>
      <c r="R663" s="188">
        <f>S663+T663</f>
        <v>0</v>
      </c>
      <c r="S663" s="188">
        <f t="shared" si="90"/>
        <v>0</v>
      </c>
      <c r="T663" s="188">
        <f t="shared" si="90"/>
        <v>0</v>
      </c>
      <c r="U663" s="188">
        <f>V663+W663</f>
        <v>0</v>
      </c>
      <c r="V663" s="188">
        <f t="shared" si="90"/>
        <v>0</v>
      </c>
      <c r="W663" s="188">
        <f t="shared" si="90"/>
        <v>0</v>
      </c>
    </row>
    <row r="664" spans="1:23" ht="38.25">
      <c r="A664" s="73" t="s">
        <v>74</v>
      </c>
      <c r="B664" s="349" t="s">
        <v>58</v>
      </c>
      <c r="C664" s="269"/>
      <c r="D664" s="269"/>
      <c r="E664" s="39" t="s">
        <v>153</v>
      </c>
      <c r="F664" s="39" t="s">
        <v>128</v>
      </c>
      <c r="G664" s="39" t="s">
        <v>165</v>
      </c>
      <c r="H664" s="40" t="s">
        <v>625</v>
      </c>
      <c r="I664" s="101" t="s">
        <v>626</v>
      </c>
      <c r="J664" s="298">
        <v>41572</v>
      </c>
      <c r="K664" s="104" t="s">
        <v>121</v>
      </c>
      <c r="L664" s="187">
        <v>0</v>
      </c>
      <c r="M664" s="187">
        <v>0</v>
      </c>
      <c r="N664" s="187">
        <v>0</v>
      </c>
      <c r="O664" s="188">
        <f>P664+Q664</f>
        <v>30</v>
      </c>
      <c r="P664" s="187">
        <v>30</v>
      </c>
      <c r="Q664" s="187">
        <v>0</v>
      </c>
      <c r="R664" s="188">
        <f>S664+T664</f>
        <v>0</v>
      </c>
      <c r="S664" s="187">
        <v>0</v>
      </c>
      <c r="T664" s="187">
        <v>0</v>
      </c>
      <c r="U664" s="188">
        <f>V664+W664</f>
        <v>0</v>
      </c>
      <c r="V664" s="187">
        <v>0</v>
      </c>
      <c r="W664" s="187">
        <v>0</v>
      </c>
    </row>
    <row r="665" spans="1:23" ht="15.75">
      <c r="A665" s="451" t="s">
        <v>99</v>
      </c>
      <c r="B665" s="451"/>
      <c r="C665" s="451"/>
      <c r="D665" s="451"/>
      <c r="E665" s="451"/>
      <c r="F665" s="451"/>
      <c r="G665" s="451"/>
      <c r="H665" s="451"/>
      <c r="I665" s="451"/>
      <c r="J665" s="451"/>
      <c r="K665" s="451"/>
      <c r="L665" s="187">
        <v>0</v>
      </c>
      <c r="M665" s="188">
        <f>M666</f>
        <v>10</v>
      </c>
      <c r="N665" s="188">
        <f aca="true" t="shared" si="91" ref="N665:W665">N666</f>
        <v>10</v>
      </c>
      <c r="O665" s="188">
        <f t="shared" si="91"/>
        <v>10</v>
      </c>
      <c r="P665" s="188">
        <f t="shared" si="91"/>
        <v>10</v>
      </c>
      <c r="Q665" s="188">
        <f t="shared" si="91"/>
        <v>0</v>
      </c>
      <c r="R665" s="188">
        <f t="shared" si="91"/>
        <v>0</v>
      </c>
      <c r="S665" s="188">
        <f t="shared" si="91"/>
        <v>0</v>
      </c>
      <c r="T665" s="188">
        <f t="shared" si="91"/>
        <v>0</v>
      </c>
      <c r="U665" s="188">
        <f t="shared" si="91"/>
        <v>0</v>
      </c>
      <c r="V665" s="188">
        <f t="shared" si="91"/>
        <v>0</v>
      </c>
      <c r="W665" s="188">
        <f t="shared" si="91"/>
        <v>0</v>
      </c>
    </row>
    <row r="666" spans="1:23" ht="89.25">
      <c r="A666" s="73" t="s">
        <v>61</v>
      </c>
      <c r="B666" s="37" t="s">
        <v>627</v>
      </c>
      <c r="C666" s="38" t="s">
        <v>85</v>
      </c>
      <c r="D666" s="38"/>
      <c r="E666" s="365" t="s">
        <v>109</v>
      </c>
      <c r="F666" s="365">
        <v>13</v>
      </c>
      <c r="G666" s="365" t="s">
        <v>358</v>
      </c>
      <c r="H666" s="365" t="s">
        <v>628</v>
      </c>
      <c r="I666" s="101" t="s">
        <v>629</v>
      </c>
      <c r="J666" s="298">
        <v>41194</v>
      </c>
      <c r="K666" s="104">
        <v>41639</v>
      </c>
      <c r="L666" s="187">
        <v>0</v>
      </c>
      <c r="M666" s="187">
        <v>10</v>
      </c>
      <c r="N666" s="187">
        <v>10</v>
      </c>
      <c r="O666" s="188">
        <f>P666+Q666</f>
        <v>10</v>
      </c>
      <c r="P666" s="187">
        <v>10</v>
      </c>
      <c r="Q666" s="187">
        <v>0</v>
      </c>
      <c r="R666" s="188">
        <f>S666+T666</f>
        <v>0</v>
      </c>
      <c r="S666" s="187">
        <v>0</v>
      </c>
      <c r="T666" s="187">
        <v>0</v>
      </c>
      <c r="U666" s="188">
        <f>V666+W666</f>
        <v>0</v>
      </c>
      <c r="V666" s="187">
        <v>0</v>
      </c>
      <c r="W666" s="187">
        <v>0</v>
      </c>
    </row>
    <row r="667" spans="1:23" ht="15.75">
      <c r="A667" s="452" t="s">
        <v>100</v>
      </c>
      <c r="B667" s="452"/>
      <c r="C667" s="452"/>
      <c r="D667" s="452"/>
      <c r="E667" s="452"/>
      <c r="F667" s="452"/>
      <c r="G667" s="452"/>
      <c r="H667" s="452"/>
      <c r="I667" s="452"/>
      <c r="J667" s="452"/>
      <c r="K667" s="452"/>
      <c r="L667" s="189">
        <v>0</v>
      </c>
      <c r="M667" s="189">
        <v>0</v>
      </c>
      <c r="N667" s="189">
        <v>0</v>
      </c>
      <c r="O667" s="189">
        <f>P667+Q667</f>
        <v>0</v>
      </c>
      <c r="P667" s="190">
        <f>P668+P669</f>
        <v>0</v>
      </c>
      <c r="Q667" s="190">
        <f>Q668+Q669</f>
        <v>0</v>
      </c>
      <c r="R667" s="190">
        <f>S667+T667</f>
        <v>0</v>
      </c>
      <c r="S667" s="190">
        <f>S668+S669</f>
        <v>0</v>
      </c>
      <c r="T667" s="190">
        <f>T668+T669</f>
        <v>0</v>
      </c>
      <c r="U667" s="190">
        <f>V667+W667</f>
        <v>0</v>
      </c>
      <c r="V667" s="190">
        <f>V668+V669</f>
        <v>0</v>
      </c>
      <c r="W667" s="190">
        <f>W668+W669</f>
        <v>0</v>
      </c>
    </row>
    <row r="668" spans="1:23" ht="15.75">
      <c r="A668" s="401" t="s">
        <v>17</v>
      </c>
      <c r="B668" s="37"/>
      <c r="C668" s="38"/>
      <c r="D668" s="38"/>
      <c r="E668" s="39"/>
      <c r="F668" s="39"/>
      <c r="G668" s="39"/>
      <c r="H668" s="40"/>
      <c r="I668" s="101"/>
      <c r="J668" s="364"/>
      <c r="K668" s="364"/>
      <c r="L668" s="187"/>
      <c r="M668" s="187"/>
      <c r="N668" s="187"/>
      <c r="O668" s="188"/>
      <c r="P668" s="187"/>
      <c r="Q668" s="187"/>
      <c r="R668" s="188"/>
      <c r="S668" s="187"/>
      <c r="T668" s="187"/>
      <c r="U668" s="188"/>
      <c r="V668" s="187"/>
      <c r="W668" s="187"/>
    </row>
    <row r="669" spans="1:23" ht="15.75">
      <c r="A669" s="79" t="s">
        <v>18</v>
      </c>
      <c r="B669" s="37"/>
      <c r="C669" s="38"/>
      <c r="D669" s="38"/>
      <c r="E669" s="39"/>
      <c r="F669" s="39"/>
      <c r="G669" s="39"/>
      <c r="H669" s="40"/>
      <c r="I669" s="74"/>
      <c r="J669" s="75"/>
      <c r="K669" s="76"/>
      <c r="L669" s="187"/>
      <c r="M669" s="187"/>
      <c r="N669" s="187"/>
      <c r="O669" s="188"/>
      <c r="P669" s="187"/>
      <c r="Q669" s="187"/>
      <c r="R669" s="188"/>
      <c r="S669" s="187"/>
      <c r="T669" s="187"/>
      <c r="U669" s="188"/>
      <c r="V669" s="187"/>
      <c r="W669" s="187"/>
    </row>
    <row r="670" spans="1:23" ht="15.75">
      <c r="A670" s="21" t="s">
        <v>19</v>
      </c>
      <c r="B670" s="48" t="s">
        <v>20</v>
      </c>
      <c r="C670" s="49"/>
      <c r="D670" s="49"/>
      <c r="E670" s="48"/>
      <c r="F670" s="48"/>
      <c r="G670" s="48"/>
      <c r="H670" s="48"/>
      <c r="I670" s="50"/>
      <c r="J670" s="51"/>
      <c r="K670" s="52"/>
      <c r="L670" s="53">
        <v>0</v>
      </c>
      <c r="M670" s="53">
        <f>M671+M674+M683+M686+M689</f>
        <v>1878.6999999999998</v>
      </c>
      <c r="N670" s="53">
        <f>N671+N674+N683+N686+N689</f>
        <v>1738.1</v>
      </c>
      <c r="O670" s="53">
        <f aca="true" t="shared" si="92" ref="O670:O680">P670+Q670</f>
        <v>3724.1</v>
      </c>
      <c r="P670" s="53">
        <f>P671+P674+P683+P686+P689</f>
        <v>3437.7</v>
      </c>
      <c r="Q670" s="53">
        <f>Q671+Q674+Q683+Q686+Q689</f>
        <v>286.4</v>
      </c>
      <c r="R670" s="53">
        <f aca="true" t="shared" si="93" ref="R670:R680">S670+T670</f>
        <v>7.9</v>
      </c>
      <c r="S670" s="53">
        <f>S671+S674+S683+S686+S689</f>
        <v>7.9</v>
      </c>
      <c r="T670" s="53">
        <f>T671+T674+T683+T686+T689</f>
        <v>0</v>
      </c>
      <c r="U670" s="53">
        <f aca="true" t="shared" si="94" ref="U670:U680">V670+W670</f>
        <v>7.9</v>
      </c>
      <c r="V670" s="53">
        <f>V671+V674+V683+V686+V689</f>
        <v>7.9</v>
      </c>
      <c r="W670" s="53">
        <f>W671+W674+W683+W686+W689</f>
        <v>0</v>
      </c>
    </row>
    <row r="671" spans="1:23" ht="31.5">
      <c r="A671" s="354" t="s">
        <v>21</v>
      </c>
      <c r="B671" s="355" t="s">
        <v>62</v>
      </c>
      <c r="C671" s="356" t="s">
        <v>85</v>
      </c>
      <c r="D671" s="356"/>
      <c r="E671" s="357"/>
      <c r="F671" s="357"/>
      <c r="G671" s="357"/>
      <c r="H671" s="358"/>
      <c r="I671" s="359"/>
      <c r="J671" s="360"/>
      <c r="K671" s="361"/>
      <c r="L671" s="363">
        <v>0</v>
      </c>
      <c r="M671" s="363">
        <f>M672+M673</f>
        <v>351</v>
      </c>
      <c r="N671" s="363">
        <f>N672+N673</f>
        <v>211</v>
      </c>
      <c r="O671" s="363">
        <f t="shared" si="92"/>
        <v>351</v>
      </c>
      <c r="P671" s="363">
        <f>SUM(P672:P673)</f>
        <v>261</v>
      </c>
      <c r="Q671" s="363">
        <f>SUM(Q672:Q673)</f>
        <v>90</v>
      </c>
      <c r="R671" s="363">
        <f t="shared" si="93"/>
        <v>0</v>
      </c>
      <c r="S671" s="363">
        <f>SUM(S672:S673)</f>
        <v>0</v>
      </c>
      <c r="T671" s="363">
        <f>T672</f>
        <v>0</v>
      </c>
      <c r="U671" s="363">
        <f t="shared" si="94"/>
        <v>0</v>
      </c>
      <c r="V671" s="363">
        <f>SUM(V672:V673)</f>
        <v>0</v>
      </c>
      <c r="W671" s="363">
        <f>W672</f>
        <v>0</v>
      </c>
    </row>
    <row r="672" spans="1:23" ht="89.25">
      <c r="A672" s="73" t="s">
        <v>10</v>
      </c>
      <c r="B672" s="37" t="s">
        <v>62</v>
      </c>
      <c r="C672" s="63"/>
      <c r="D672" s="63"/>
      <c r="E672" s="365">
        <v>10</v>
      </c>
      <c r="F672" s="365" t="s">
        <v>113</v>
      </c>
      <c r="G672" s="365" t="s">
        <v>358</v>
      </c>
      <c r="H672" s="365">
        <v>310</v>
      </c>
      <c r="I672" s="101" t="s">
        <v>629</v>
      </c>
      <c r="J672" s="298">
        <v>41194</v>
      </c>
      <c r="K672" s="104">
        <v>41639</v>
      </c>
      <c r="L672" s="187">
        <v>0</v>
      </c>
      <c r="M672" s="187">
        <v>276</v>
      </c>
      <c r="N672" s="187">
        <v>164.5</v>
      </c>
      <c r="O672" s="188">
        <f t="shared" si="92"/>
        <v>186</v>
      </c>
      <c r="P672" s="187">
        <v>186</v>
      </c>
      <c r="Q672" s="187">
        <v>0</v>
      </c>
      <c r="R672" s="188">
        <f t="shared" si="93"/>
        <v>0</v>
      </c>
      <c r="S672" s="187">
        <v>0</v>
      </c>
      <c r="T672" s="187">
        <v>0</v>
      </c>
      <c r="U672" s="188">
        <f t="shared" si="94"/>
        <v>0</v>
      </c>
      <c r="V672" s="187">
        <v>0</v>
      </c>
      <c r="W672" s="187">
        <v>0</v>
      </c>
    </row>
    <row r="673" spans="1:23" ht="89.25">
      <c r="A673" s="73" t="s">
        <v>11</v>
      </c>
      <c r="B673" s="37" t="s">
        <v>62</v>
      </c>
      <c r="C673" s="63"/>
      <c r="D673" s="63"/>
      <c r="E673" s="365">
        <v>10</v>
      </c>
      <c r="F673" s="365" t="s">
        <v>113</v>
      </c>
      <c r="G673" s="365" t="s">
        <v>361</v>
      </c>
      <c r="H673" s="365" t="s">
        <v>630</v>
      </c>
      <c r="I673" s="101" t="s">
        <v>631</v>
      </c>
      <c r="J673" s="104">
        <v>41194</v>
      </c>
      <c r="K673" s="104">
        <v>41639</v>
      </c>
      <c r="L673" s="187">
        <v>0</v>
      </c>
      <c r="M673" s="187">
        <v>75</v>
      </c>
      <c r="N673" s="187">
        <v>46.5</v>
      </c>
      <c r="O673" s="188">
        <f t="shared" si="92"/>
        <v>165</v>
      </c>
      <c r="P673" s="187">
        <v>75</v>
      </c>
      <c r="Q673" s="187">
        <v>90</v>
      </c>
      <c r="R673" s="188">
        <f t="shared" si="93"/>
        <v>0</v>
      </c>
      <c r="S673" s="187">
        <v>0</v>
      </c>
      <c r="T673" s="187">
        <v>0</v>
      </c>
      <c r="U673" s="188">
        <f t="shared" si="94"/>
        <v>0</v>
      </c>
      <c r="V673" s="187">
        <v>0</v>
      </c>
      <c r="W673" s="187">
        <v>0</v>
      </c>
    </row>
    <row r="674" spans="1:23" ht="63">
      <c r="A674" s="354" t="s">
        <v>22</v>
      </c>
      <c r="B674" s="355" t="s">
        <v>75</v>
      </c>
      <c r="C674" s="356" t="s">
        <v>85</v>
      </c>
      <c r="D674" s="356"/>
      <c r="E674" s="357"/>
      <c r="F674" s="357"/>
      <c r="G674" s="357"/>
      <c r="H674" s="358"/>
      <c r="I674" s="359"/>
      <c r="J674" s="360"/>
      <c r="K674" s="361"/>
      <c r="L674" s="363">
        <v>0</v>
      </c>
      <c r="M674" s="363">
        <f>SUM(M675:M682)</f>
        <v>1527.6999999999998</v>
      </c>
      <c r="N674" s="363">
        <f aca="true" t="shared" si="95" ref="N674:W674">SUM(N675:N682)</f>
        <v>1527.1</v>
      </c>
      <c r="O674" s="363">
        <f t="shared" si="95"/>
        <v>3373.1</v>
      </c>
      <c r="P674" s="363">
        <f>SUM(P675:P682)</f>
        <v>3176.7</v>
      </c>
      <c r="Q674" s="363">
        <f t="shared" si="95"/>
        <v>196.4</v>
      </c>
      <c r="R674" s="363">
        <f t="shared" si="95"/>
        <v>7.9</v>
      </c>
      <c r="S674" s="363">
        <f t="shared" si="95"/>
        <v>7.9</v>
      </c>
      <c r="T674" s="363">
        <f t="shared" si="95"/>
        <v>0</v>
      </c>
      <c r="U674" s="363">
        <f t="shared" si="95"/>
        <v>7.9</v>
      </c>
      <c r="V674" s="363">
        <f t="shared" si="95"/>
        <v>7.9</v>
      </c>
      <c r="W674" s="363">
        <f t="shared" si="95"/>
        <v>0</v>
      </c>
    </row>
    <row r="675" spans="1:23" ht="409.5" customHeight="1">
      <c r="A675" s="73" t="s">
        <v>12</v>
      </c>
      <c r="B675" s="37" t="s">
        <v>75</v>
      </c>
      <c r="C675" s="398"/>
      <c r="D675" s="398"/>
      <c r="E675" s="365" t="s">
        <v>83</v>
      </c>
      <c r="F675" s="365" t="s">
        <v>113</v>
      </c>
      <c r="G675" s="365" t="s">
        <v>165</v>
      </c>
      <c r="H675" s="365" t="s">
        <v>632</v>
      </c>
      <c r="I675" s="101" t="s">
        <v>633</v>
      </c>
      <c r="J675" s="104" t="s">
        <v>678</v>
      </c>
      <c r="K675" s="104" t="s">
        <v>121</v>
      </c>
      <c r="L675" s="187">
        <v>0</v>
      </c>
      <c r="M675" s="187">
        <v>100</v>
      </c>
      <c r="N675" s="187">
        <v>100</v>
      </c>
      <c r="O675" s="188">
        <f>P675+Q675</f>
        <v>205.1</v>
      </c>
      <c r="P675" s="187">
        <v>205.1</v>
      </c>
      <c r="Q675" s="187">
        <v>0</v>
      </c>
      <c r="R675" s="188">
        <f>S675+T675</f>
        <v>0</v>
      </c>
      <c r="S675" s="187">
        <v>0</v>
      </c>
      <c r="T675" s="187">
        <v>0</v>
      </c>
      <c r="U675" s="188">
        <f>V675+W675</f>
        <v>0</v>
      </c>
      <c r="V675" s="187">
        <v>0</v>
      </c>
      <c r="W675" s="187">
        <v>0</v>
      </c>
    </row>
    <row r="676" spans="1:23" ht="63.75">
      <c r="A676" s="73" t="s">
        <v>13</v>
      </c>
      <c r="B676" s="37" t="s">
        <v>75</v>
      </c>
      <c r="C676" s="398"/>
      <c r="D676" s="398"/>
      <c r="E676" s="365" t="s">
        <v>83</v>
      </c>
      <c r="F676" s="365" t="s">
        <v>113</v>
      </c>
      <c r="G676" s="365" t="s">
        <v>634</v>
      </c>
      <c r="H676" s="365" t="s">
        <v>632</v>
      </c>
      <c r="I676" s="101" t="s">
        <v>635</v>
      </c>
      <c r="J676" s="104">
        <v>40529</v>
      </c>
      <c r="K676" s="104">
        <v>42369</v>
      </c>
      <c r="L676" s="187">
        <v>0</v>
      </c>
      <c r="M676" s="187">
        <v>329.5</v>
      </c>
      <c r="N676" s="187">
        <v>329.5</v>
      </c>
      <c r="O676" s="188">
        <f>P676+Q676</f>
        <v>81</v>
      </c>
      <c r="P676" s="187">
        <v>0</v>
      </c>
      <c r="Q676" s="187">
        <v>81</v>
      </c>
      <c r="R676" s="188">
        <f>S676+T676</f>
        <v>0</v>
      </c>
      <c r="S676" s="187">
        <v>0</v>
      </c>
      <c r="T676" s="187">
        <v>0</v>
      </c>
      <c r="U676" s="188">
        <f>V676+W676</f>
        <v>0</v>
      </c>
      <c r="V676" s="187">
        <v>0</v>
      </c>
      <c r="W676" s="187">
        <v>0</v>
      </c>
    </row>
    <row r="677" spans="1:23" ht="102">
      <c r="A677" s="73" t="s">
        <v>144</v>
      </c>
      <c r="B677" s="37" t="s">
        <v>75</v>
      </c>
      <c r="C677" s="398"/>
      <c r="D677" s="398"/>
      <c r="E677" s="365" t="s">
        <v>83</v>
      </c>
      <c r="F677" s="365" t="s">
        <v>113</v>
      </c>
      <c r="G677" s="365" t="s">
        <v>636</v>
      </c>
      <c r="H677" s="365" t="s">
        <v>632</v>
      </c>
      <c r="I677" s="101" t="s">
        <v>637</v>
      </c>
      <c r="J677" s="104">
        <v>40434</v>
      </c>
      <c r="K677" s="104">
        <v>45291</v>
      </c>
      <c r="L677" s="187">
        <v>0</v>
      </c>
      <c r="M677" s="187">
        <v>0</v>
      </c>
      <c r="N677" s="187">
        <v>0</v>
      </c>
      <c r="O677" s="188">
        <f>P677+Q677</f>
        <v>0</v>
      </c>
      <c r="P677" s="187">
        <v>0</v>
      </c>
      <c r="Q677" s="187">
        <v>0</v>
      </c>
      <c r="R677" s="188">
        <f>S677+T677</f>
        <v>0</v>
      </c>
      <c r="S677" s="187">
        <v>0</v>
      </c>
      <c r="T677" s="187">
        <v>0</v>
      </c>
      <c r="U677" s="188">
        <f>V677+W677</f>
        <v>0</v>
      </c>
      <c r="V677" s="187">
        <v>0</v>
      </c>
      <c r="W677" s="187">
        <v>0</v>
      </c>
    </row>
    <row r="678" spans="1:23" ht="102">
      <c r="A678" s="73" t="s">
        <v>638</v>
      </c>
      <c r="B678" s="37" t="s">
        <v>75</v>
      </c>
      <c r="C678" s="398"/>
      <c r="D678" s="398"/>
      <c r="E678" s="365" t="s">
        <v>83</v>
      </c>
      <c r="F678" s="365" t="s">
        <v>113</v>
      </c>
      <c r="G678" s="365" t="s">
        <v>639</v>
      </c>
      <c r="H678" s="365" t="s">
        <v>632</v>
      </c>
      <c r="I678" s="101" t="s">
        <v>640</v>
      </c>
      <c r="J678" s="104">
        <v>40492</v>
      </c>
      <c r="K678" s="104">
        <v>42369</v>
      </c>
      <c r="L678" s="187">
        <v>0</v>
      </c>
      <c r="M678" s="187">
        <v>540.9</v>
      </c>
      <c r="N678" s="187">
        <v>540.9</v>
      </c>
      <c r="O678" s="188">
        <f>P678+Q678</f>
        <v>106.9</v>
      </c>
      <c r="P678" s="187">
        <v>0</v>
      </c>
      <c r="Q678" s="187">
        <v>106.9</v>
      </c>
      <c r="R678" s="188">
        <f>S678+T678</f>
        <v>0</v>
      </c>
      <c r="S678" s="187">
        <v>0</v>
      </c>
      <c r="T678" s="187">
        <v>0</v>
      </c>
      <c r="U678" s="188">
        <f>V678+W678</f>
        <v>0</v>
      </c>
      <c r="V678" s="187">
        <v>0</v>
      </c>
      <c r="W678" s="187">
        <v>0</v>
      </c>
    </row>
    <row r="679" spans="1:23" ht="130.5" customHeight="1">
      <c r="A679" s="73" t="s">
        <v>641</v>
      </c>
      <c r="B679" s="37" t="s">
        <v>75</v>
      </c>
      <c r="C679" s="63"/>
      <c r="D679" s="63"/>
      <c r="E679" s="338" t="s">
        <v>83</v>
      </c>
      <c r="F679" s="338" t="s">
        <v>113</v>
      </c>
      <c r="G679" s="338" t="s">
        <v>642</v>
      </c>
      <c r="H679" s="338" t="s">
        <v>632</v>
      </c>
      <c r="I679" s="101" t="s">
        <v>643</v>
      </c>
      <c r="J679" s="104">
        <v>40464</v>
      </c>
      <c r="K679" s="104">
        <v>41639</v>
      </c>
      <c r="L679" s="187">
        <v>0</v>
      </c>
      <c r="M679" s="187">
        <v>8.5</v>
      </c>
      <c r="N679" s="187">
        <v>7.9</v>
      </c>
      <c r="O679" s="188">
        <f>P679+Q679</f>
        <v>8.5</v>
      </c>
      <c r="P679" s="187">
        <v>0</v>
      </c>
      <c r="Q679" s="187">
        <v>8.5</v>
      </c>
      <c r="R679" s="188">
        <f>S679+T679</f>
        <v>0</v>
      </c>
      <c r="S679" s="187">
        <v>0</v>
      </c>
      <c r="T679" s="187">
        <v>0</v>
      </c>
      <c r="U679" s="188">
        <f>V679+W679</f>
        <v>0</v>
      </c>
      <c r="V679" s="187">
        <v>0</v>
      </c>
      <c r="W679" s="187">
        <v>0</v>
      </c>
    </row>
    <row r="680" spans="1:23" ht="127.5">
      <c r="A680" s="73" t="s">
        <v>644</v>
      </c>
      <c r="B680" s="37" t="s">
        <v>75</v>
      </c>
      <c r="C680" s="63"/>
      <c r="D680" s="63"/>
      <c r="E680" s="338" t="s">
        <v>83</v>
      </c>
      <c r="F680" s="338" t="s">
        <v>113</v>
      </c>
      <c r="G680" s="338" t="s">
        <v>645</v>
      </c>
      <c r="H680" s="338" t="s">
        <v>632</v>
      </c>
      <c r="I680" s="101" t="s">
        <v>646</v>
      </c>
      <c r="J680" s="104">
        <v>40088</v>
      </c>
      <c r="K680" s="104">
        <v>44196</v>
      </c>
      <c r="L680" s="187">
        <v>0</v>
      </c>
      <c r="M680" s="187">
        <v>7.9</v>
      </c>
      <c r="N680" s="187">
        <v>7.9</v>
      </c>
      <c r="O680" s="188">
        <f t="shared" si="92"/>
        <v>7.9</v>
      </c>
      <c r="P680" s="187">
        <v>7.9</v>
      </c>
      <c r="Q680" s="187">
        <v>0</v>
      </c>
      <c r="R680" s="188">
        <f t="shared" si="93"/>
        <v>7.9</v>
      </c>
      <c r="S680" s="187">
        <v>7.9</v>
      </c>
      <c r="T680" s="187">
        <v>0</v>
      </c>
      <c r="U680" s="188">
        <f t="shared" si="94"/>
        <v>7.9</v>
      </c>
      <c r="V680" s="187">
        <v>7.9</v>
      </c>
      <c r="W680" s="187">
        <v>0</v>
      </c>
    </row>
    <row r="681" spans="1:23" ht="140.25">
      <c r="A681" s="73" t="s">
        <v>647</v>
      </c>
      <c r="B681" s="37" t="s">
        <v>75</v>
      </c>
      <c r="C681" s="63"/>
      <c r="D681" s="63"/>
      <c r="E681" s="338" t="s">
        <v>83</v>
      </c>
      <c r="F681" s="338" t="s">
        <v>113</v>
      </c>
      <c r="G681" s="338" t="s">
        <v>116</v>
      </c>
      <c r="H681" s="338" t="s">
        <v>632</v>
      </c>
      <c r="I681" s="101" t="s">
        <v>648</v>
      </c>
      <c r="J681" s="104">
        <v>40464</v>
      </c>
      <c r="K681" s="104">
        <v>41639</v>
      </c>
      <c r="L681" s="187">
        <v>0</v>
      </c>
      <c r="M681" s="187">
        <v>540.9</v>
      </c>
      <c r="N681" s="187">
        <v>540.9</v>
      </c>
      <c r="O681" s="188">
        <f>P681+Q681</f>
        <v>223.7</v>
      </c>
      <c r="P681" s="187">
        <v>223.7</v>
      </c>
      <c r="Q681" s="187">
        <v>0</v>
      </c>
      <c r="R681" s="188">
        <f>S681+T681</f>
        <v>0</v>
      </c>
      <c r="S681" s="187">
        <v>0</v>
      </c>
      <c r="T681" s="187">
        <v>0</v>
      </c>
      <c r="U681" s="188">
        <f>V681+W681</f>
        <v>0</v>
      </c>
      <c r="V681" s="187">
        <v>0</v>
      </c>
      <c r="W681" s="187">
        <v>0</v>
      </c>
    </row>
    <row r="682" spans="1:23" ht="127.5">
      <c r="A682" s="73" t="s">
        <v>649</v>
      </c>
      <c r="B682" s="37" t="s">
        <v>75</v>
      </c>
      <c r="C682" s="63"/>
      <c r="D682" s="63"/>
      <c r="E682" s="338" t="s">
        <v>83</v>
      </c>
      <c r="F682" s="338" t="s">
        <v>113</v>
      </c>
      <c r="G682" s="338" t="s">
        <v>174</v>
      </c>
      <c r="H682" s="338" t="s">
        <v>632</v>
      </c>
      <c r="I682" s="101" t="s">
        <v>650</v>
      </c>
      <c r="J682" s="104">
        <v>41410</v>
      </c>
      <c r="K682" s="104">
        <v>41639</v>
      </c>
      <c r="L682" s="187">
        <v>0</v>
      </c>
      <c r="M682" s="187">
        <v>0</v>
      </c>
      <c r="N682" s="187">
        <v>0</v>
      </c>
      <c r="O682" s="188">
        <f>P682+Q682</f>
        <v>2740</v>
      </c>
      <c r="P682" s="187">
        <v>2740</v>
      </c>
      <c r="Q682" s="187">
        <v>0</v>
      </c>
      <c r="R682" s="188">
        <f>S682+T682</f>
        <v>0</v>
      </c>
      <c r="S682" s="187">
        <v>0</v>
      </c>
      <c r="T682" s="187">
        <v>0</v>
      </c>
      <c r="U682" s="188">
        <f>V682+W682</f>
        <v>0</v>
      </c>
      <c r="V682" s="187">
        <v>0</v>
      </c>
      <c r="W682" s="187">
        <v>0</v>
      </c>
    </row>
    <row r="683" spans="1:23" ht="47.25">
      <c r="A683" s="354" t="s">
        <v>29</v>
      </c>
      <c r="B683" s="355" t="s">
        <v>65</v>
      </c>
      <c r="C683" s="356" t="s">
        <v>85</v>
      </c>
      <c r="D683" s="356"/>
      <c r="E683" s="355"/>
      <c r="F683" s="355"/>
      <c r="G683" s="355"/>
      <c r="H683" s="358"/>
      <c r="I683" s="402"/>
      <c r="J683" s="403"/>
      <c r="K683" s="403"/>
      <c r="L683" s="404"/>
      <c r="M683" s="404"/>
      <c r="N683" s="404"/>
      <c r="O683" s="404"/>
      <c r="P683" s="404"/>
      <c r="Q683" s="404"/>
      <c r="R683" s="404"/>
      <c r="S683" s="404"/>
      <c r="T683" s="404"/>
      <c r="U683" s="404"/>
      <c r="V683" s="404"/>
      <c r="W683" s="363"/>
    </row>
    <row r="684" spans="1:23" ht="15.75">
      <c r="A684" s="73" t="s">
        <v>31</v>
      </c>
      <c r="B684" s="37"/>
      <c r="C684" s="38"/>
      <c r="D684" s="38"/>
      <c r="E684" s="37"/>
      <c r="F684" s="37"/>
      <c r="G684" s="37"/>
      <c r="H684" s="38"/>
      <c r="I684" s="74"/>
      <c r="J684" s="75"/>
      <c r="K684" s="76"/>
      <c r="L684" s="351"/>
      <c r="M684" s="351"/>
      <c r="N684" s="351"/>
      <c r="O684" s="351"/>
      <c r="P684" s="351"/>
      <c r="Q684" s="351"/>
      <c r="R684" s="351"/>
      <c r="S684" s="351"/>
      <c r="T684" s="351"/>
      <c r="U684" s="351"/>
      <c r="V684" s="351"/>
      <c r="W684" s="187"/>
    </row>
    <row r="685" spans="1:23" ht="15.75">
      <c r="A685" s="73" t="s">
        <v>14</v>
      </c>
      <c r="B685" s="37"/>
      <c r="C685" s="38"/>
      <c r="D685" s="38"/>
      <c r="E685" s="37"/>
      <c r="F685" s="37"/>
      <c r="G685" s="37"/>
      <c r="H685" s="38"/>
      <c r="I685" s="74"/>
      <c r="J685" s="75"/>
      <c r="K685" s="76"/>
      <c r="L685" s="351"/>
      <c r="M685" s="351"/>
      <c r="N685" s="351"/>
      <c r="O685" s="351"/>
      <c r="P685" s="351"/>
      <c r="Q685" s="351"/>
      <c r="R685" s="351"/>
      <c r="S685" s="351"/>
      <c r="T685" s="351"/>
      <c r="U685" s="351"/>
      <c r="V685" s="351"/>
      <c r="W685" s="187"/>
    </row>
    <row r="686" spans="1:23" ht="15.75">
      <c r="A686" s="354" t="s">
        <v>32</v>
      </c>
      <c r="B686" s="355" t="s">
        <v>63</v>
      </c>
      <c r="C686" s="356" t="s">
        <v>85</v>
      </c>
      <c r="D686" s="356"/>
      <c r="E686" s="355"/>
      <c r="F686" s="355"/>
      <c r="G686" s="355"/>
      <c r="H686" s="358"/>
      <c r="I686" s="368"/>
      <c r="J686" s="369"/>
      <c r="K686" s="370"/>
      <c r="L686" s="404"/>
      <c r="M686" s="404"/>
      <c r="N686" s="404"/>
      <c r="O686" s="404"/>
      <c r="P686" s="404"/>
      <c r="Q686" s="404"/>
      <c r="R686" s="404"/>
      <c r="S686" s="404"/>
      <c r="T686" s="404"/>
      <c r="U686" s="404"/>
      <c r="V686" s="404"/>
      <c r="W686" s="363"/>
    </row>
    <row r="687" spans="1:23" ht="15.75">
      <c r="A687" s="73" t="s">
        <v>15</v>
      </c>
      <c r="B687" s="37"/>
      <c r="C687" s="38"/>
      <c r="D687" s="38"/>
      <c r="E687" s="37"/>
      <c r="F687" s="37"/>
      <c r="G687" s="37"/>
      <c r="H687" s="38"/>
      <c r="I687" s="74"/>
      <c r="J687" s="75"/>
      <c r="K687" s="76"/>
      <c r="L687" s="351"/>
      <c r="M687" s="351"/>
      <c r="N687" s="351"/>
      <c r="O687" s="351"/>
      <c r="P687" s="351"/>
      <c r="Q687" s="351"/>
      <c r="R687" s="351"/>
      <c r="S687" s="351"/>
      <c r="T687" s="351"/>
      <c r="U687" s="351"/>
      <c r="V687" s="351"/>
      <c r="W687" s="187"/>
    </row>
    <row r="688" spans="1:23" ht="15.75">
      <c r="A688" s="73" t="s">
        <v>16</v>
      </c>
      <c r="B688" s="37"/>
      <c r="C688" s="38"/>
      <c r="D688" s="38"/>
      <c r="E688" s="37"/>
      <c r="F688" s="37"/>
      <c r="G688" s="37"/>
      <c r="H688" s="37"/>
      <c r="I688" s="74"/>
      <c r="J688" s="75"/>
      <c r="K688" s="76"/>
      <c r="L688" s="351"/>
      <c r="M688" s="351"/>
      <c r="N688" s="351"/>
      <c r="O688" s="351"/>
      <c r="P688" s="351"/>
      <c r="Q688" s="351"/>
      <c r="R688" s="351"/>
      <c r="S688" s="351"/>
      <c r="T688" s="351"/>
      <c r="U688" s="351"/>
      <c r="V688" s="351"/>
      <c r="W688" s="187"/>
    </row>
    <row r="689" spans="1:23" ht="15.75">
      <c r="A689" s="54" t="s">
        <v>66</v>
      </c>
      <c r="B689" s="69" t="s">
        <v>64</v>
      </c>
      <c r="C689" s="80" t="s">
        <v>85</v>
      </c>
      <c r="D689" s="80"/>
      <c r="E689" s="55"/>
      <c r="F689" s="55"/>
      <c r="G689" s="55"/>
      <c r="H689" s="56"/>
      <c r="I689" s="57"/>
      <c r="J689" s="58"/>
      <c r="K689" s="59"/>
      <c r="L689" s="405"/>
      <c r="M689" s="405"/>
      <c r="N689" s="405"/>
      <c r="O689" s="405"/>
      <c r="P689" s="405"/>
      <c r="Q689" s="405"/>
      <c r="R689" s="405"/>
      <c r="S689" s="405"/>
      <c r="T689" s="405"/>
      <c r="U689" s="405"/>
      <c r="V689" s="405"/>
      <c r="W689" s="193"/>
    </row>
    <row r="690" spans="1:23" ht="15.75">
      <c r="A690" s="73" t="s">
        <v>17</v>
      </c>
      <c r="B690" s="62"/>
      <c r="C690" s="63"/>
      <c r="D690" s="63"/>
      <c r="E690" s="37"/>
      <c r="F690" s="37"/>
      <c r="G690" s="37"/>
      <c r="H690" s="38"/>
      <c r="I690" s="74"/>
      <c r="J690" s="75"/>
      <c r="K690" s="76"/>
      <c r="L690" s="351"/>
      <c r="M690" s="351"/>
      <c r="N690" s="351"/>
      <c r="O690" s="351"/>
      <c r="P690" s="351"/>
      <c r="Q690" s="351"/>
      <c r="R690" s="351"/>
      <c r="S690" s="351"/>
      <c r="T690" s="351"/>
      <c r="U690" s="351"/>
      <c r="V690" s="351"/>
      <c r="W690" s="187"/>
    </row>
    <row r="691" spans="1:23" ht="15.75">
      <c r="A691" s="73" t="s">
        <v>18</v>
      </c>
      <c r="B691" s="37"/>
      <c r="C691" s="38"/>
      <c r="D691" s="38"/>
      <c r="E691" s="37"/>
      <c r="F691" s="37"/>
      <c r="G691" s="37"/>
      <c r="H691" s="37"/>
      <c r="I691" s="74"/>
      <c r="J691" s="75"/>
      <c r="K691" s="76"/>
      <c r="L691" s="351"/>
      <c r="M691" s="351"/>
      <c r="N691" s="351"/>
      <c r="O691" s="351"/>
      <c r="P691" s="351"/>
      <c r="Q691" s="351"/>
      <c r="R691" s="351"/>
      <c r="S691" s="351"/>
      <c r="T691" s="351"/>
      <c r="U691" s="351"/>
      <c r="V691" s="351"/>
      <c r="W691" s="187"/>
    </row>
    <row r="692" spans="1:23" ht="15.75">
      <c r="A692" s="21" t="s">
        <v>23</v>
      </c>
      <c r="B692" s="48" t="s">
        <v>101</v>
      </c>
      <c r="C692" s="49"/>
      <c r="D692" s="49"/>
      <c r="E692" s="48"/>
      <c r="F692" s="48"/>
      <c r="G692" s="48"/>
      <c r="H692" s="48"/>
      <c r="I692" s="50"/>
      <c r="J692" s="51"/>
      <c r="K692" s="52"/>
      <c r="L692" s="287"/>
      <c r="M692" s="287"/>
      <c r="N692" s="287"/>
      <c r="O692" s="287"/>
      <c r="P692" s="287"/>
      <c r="Q692" s="287"/>
      <c r="R692" s="287"/>
      <c r="S692" s="287"/>
      <c r="T692" s="287"/>
      <c r="U692" s="287"/>
      <c r="V692" s="287"/>
      <c r="W692" s="287"/>
    </row>
    <row r="693" spans="1:23" ht="47.25">
      <c r="A693" s="54" t="s">
        <v>21</v>
      </c>
      <c r="B693" s="69" t="s">
        <v>102</v>
      </c>
      <c r="C693" s="80" t="s">
        <v>85</v>
      </c>
      <c r="D693" s="80"/>
      <c r="E693" s="55"/>
      <c r="F693" s="55"/>
      <c r="G693" s="55"/>
      <c r="H693" s="56"/>
      <c r="I693" s="57"/>
      <c r="J693" s="58"/>
      <c r="K693" s="59"/>
      <c r="L693" s="405"/>
      <c r="M693" s="405"/>
      <c r="N693" s="405"/>
      <c r="O693" s="405"/>
      <c r="P693" s="405"/>
      <c r="Q693" s="405"/>
      <c r="R693" s="405"/>
      <c r="S693" s="405"/>
      <c r="T693" s="405"/>
      <c r="U693" s="405"/>
      <c r="V693" s="405"/>
      <c r="W693" s="193"/>
    </row>
    <row r="694" spans="1:23" ht="15.75">
      <c r="A694" s="61" t="s">
        <v>10</v>
      </c>
      <c r="B694" s="62"/>
      <c r="C694" s="63"/>
      <c r="D694" s="63"/>
      <c r="E694" s="62"/>
      <c r="F694" s="62"/>
      <c r="G694" s="62"/>
      <c r="H694" s="63"/>
      <c r="I694" s="87"/>
      <c r="J694" s="42"/>
      <c r="K694" s="42"/>
      <c r="L694" s="406"/>
      <c r="M694" s="406"/>
      <c r="N694" s="406"/>
      <c r="O694" s="406"/>
      <c r="P694" s="406"/>
      <c r="Q694" s="406"/>
      <c r="R694" s="406"/>
      <c r="S694" s="406"/>
      <c r="T694" s="406"/>
      <c r="U694" s="406"/>
      <c r="V694" s="406"/>
      <c r="W694" s="406"/>
    </row>
    <row r="695" spans="1:23" ht="15.75">
      <c r="A695" s="61" t="s">
        <v>11</v>
      </c>
      <c r="B695" s="62"/>
      <c r="C695" s="63"/>
      <c r="D695" s="63"/>
      <c r="E695" s="62"/>
      <c r="F695" s="62"/>
      <c r="G695" s="62"/>
      <c r="H695" s="63"/>
      <c r="I695" s="87"/>
      <c r="J695" s="42"/>
      <c r="K695" s="42"/>
      <c r="L695" s="406"/>
      <c r="M695" s="406"/>
      <c r="N695" s="406"/>
      <c r="O695" s="406"/>
      <c r="P695" s="406"/>
      <c r="Q695" s="406"/>
      <c r="R695" s="406"/>
      <c r="S695" s="406"/>
      <c r="T695" s="406"/>
      <c r="U695" s="406"/>
      <c r="V695" s="406"/>
      <c r="W695" s="406"/>
    </row>
    <row r="696" spans="1:23" ht="78.75">
      <c r="A696" s="54" t="s">
        <v>22</v>
      </c>
      <c r="B696" s="69" t="s">
        <v>103</v>
      </c>
      <c r="C696" s="80" t="s">
        <v>85</v>
      </c>
      <c r="D696" s="80"/>
      <c r="E696" s="55"/>
      <c r="F696" s="55"/>
      <c r="G696" s="55"/>
      <c r="H696" s="56"/>
      <c r="I696" s="57"/>
      <c r="J696" s="58"/>
      <c r="K696" s="59"/>
      <c r="L696" s="405"/>
      <c r="M696" s="405"/>
      <c r="N696" s="405"/>
      <c r="O696" s="405"/>
      <c r="P696" s="405"/>
      <c r="Q696" s="405"/>
      <c r="R696" s="405"/>
      <c r="S696" s="405"/>
      <c r="T696" s="405"/>
      <c r="U696" s="405"/>
      <c r="V696" s="405"/>
      <c r="W696" s="193"/>
    </row>
    <row r="697" spans="1:23" ht="15.75">
      <c r="A697" s="73" t="s">
        <v>12</v>
      </c>
      <c r="B697" s="353"/>
      <c r="C697" s="38"/>
      <c r="D697" s="38"/>
      <c r="E697" s="348"/>
      <c r="F697" s="348"/>
      <c r="G697" s="348"/>
      <c r="H697" s="348"/>
      <c r="I697" s="349"/>
      <c r="J697" s="350"/>
      <c r="K697" s="349"/>
      <c r="L697" s="351"/>
      <c r="M697" s="351"/>
      <c r="N697" s="351"/>
      <c r="O697" s="188"/>
      <c r="P697" s="188"/>
      <c r="Q697" s="188"/>
      <c r="R697" s="188"/>
      <c r="S697" s="188"/>
      <c r="T697" s="188"/>
      <c r="U697" s="188"/>
      <c r="V697" s="188"/>
      <c r="W697" s="187"/>
    </row>
    <row r="698" spans="1:23" ht="15.75">
      <c r="A698" s="73" t="s">
        <v>13</v>
      </c>
      <c r="B698" s="353"/>
      <c r="C698" s="38"/>
      <c r="D698" s="38"/>
      <c r="E698" s="338"/>
      <c r="F698" s="338"/>
      <c r="G698" s="338"/>
      <c r="H698" s="338"/>
      <c r="I698" s="349"/>
      <c r="J698" s="349"/>
      <c r="K698" s="349"/>
      <c r="L698" s="351"/>
      <c r="M698" s="351"/>
      <c r="N698" s="351"/>
      <c r="O698" s="188"/>
      <c r="P698" s="187"/>
      <c r="Q698" s="187"/>
      <c r="R698" s="188"/>
      <c r="S698" s="187"/>
      <c r="T698" s="187"/>
      <c r="U698" s="188"/>
      <c r="V698" s="187"/>
      <c r="W698" s="187"/>
    </row>
    <row r="699" spans="1:23" ht="15.75">
      <c r="A699" s="21" t="s">
        <v>24</v>
      </c>
      <c r="B699" s="441" t="s">
        <v>104</v>
      </c>
      <c r="C699" s="441"/>
      <c r="D699" s="441"/>
      <c r="E699" s="441"/>
      <c r="F699" s="441"/>
      <c r="G699" s="441"/>
      <c r="H699" s="441"/>
      <c r="I699" s="441"/>
      <c r="J699" s="441"/>
      <c r="K699" s="441"/>
      <c r="L699" s="35">
        <v>0</v>
      </c>
      <c r="M699" s="36">
        <f>SUM(M700:M705)</f>
        <v>2868.5</v>
      </c>
      <c r="N699" s="36">
        <f aca="true" t="shared" si="96" ref="N699:W699">SUM(N700:N705)</f>
        <v>2809.8</v>
      </c>
      <c r="O699" s="36">
        <f t="shared" si="96"/>
        <v>3061.6</v>
      </c>
      <c r="P699" s="36">
        <f t="shared" si="96"/>
        <v>3061.6</v>
      </c>
      <c r="Q699" s="36">
        <f t="shared" si="96"/>
        <v>0</v>
      </c>
      <c r="R699" s="36">
        <f t="shared" si="96"/>
        <v>1929.9999999999998</v>
      </c>
      <c r="S699" s="36">
        <f t="shared" si="96"/>
        <v>1929.9999999999998</v>
      </c>
      <c r="T699" s="36">
        <f t="shared" si="96"/>
        <v>0</v>
      </c>
      <c r="U699" s="36">
        <f t="shared" si="96"/>
        <v>2043.5</v>
      </c>
      <c r="V699" s="36">
        <f t="shared" si="96"/>
        <v>2043.5</v>
      </c>
      <c r="W699" s="36">
        <f t="shared" si="96"/>
        <v>0</v>
      </c>
    </row>
    <row r="700" spans="1:23" ht="78.75">
      <c r="A700" s="61" t="s">
        <v>21</v>
      </c>
      <c r="B700" s="347" t="s">
        <v>651</v>
      </c>
      <c r="C700" s="90"/>
      <c r="D700" s="90"/>
      <c r="E700" s="338" t="s">
        <v>132</v>
      </c>
      <c r="F700" s="338" t="s">
        <v>128</v>
      </c>
      <c r="G700" s="338" t="s">
        <v>568</v>
      </c>
      <c r="H700" s="338" t="s">
        <v>445</v>
      </c>
      <c r="I700" s="442" t="s">
        <v>569</v>
      </c>
      <c r="J700" s="444">
        <v>40542</v>
      </c>
      <c r="K700" s="446" t="s">
        <v>121</v>
      </c>
      <c r="L700" s="407">
        <v>0</v>
      </c>
      <c r="M700" s="408">
        <v>38.3</v>
      </c>
      <c r="N700" s="408">
        <v>5.4</v>
      </c>
      <c r="O700" s="199">
        <f aca="true" t="shared" si="97" ref="O700:O705">P700+Q700</f>
        <v>0</v>
      </c>
      <c r="P700" s="409">
        <v>0</v>
      </c>
      <c r="Q700" s="409">
        <v>0</v>
      </c>
      <c r="R700" s="199">
        <f aca="true" t="shared" si="98" ref="R700:R705">S700+T700</f>
        <v>10.6</v>
      </c>
      <c r="S700" s="409">
        <v>10.6</v>
      </c>
      <c r="T700" s="409">
        <v>0</v>
      </c>
      <c r="U700" s="199">
        <f aca="true" t="shared" si="99" ref="U700:U705">V700+W700</f>
        <v>11.3</v>
      </c>
      <c r="V700" s="409">
        <v>11.3</v>
      </c>
      <c r="W700" s="200">
        <v>0</v>
      </c>
    </row>
    <row r="701" spans="1:23" ht="78.75">
      <c r="A701" s="61" t="s">
        <v>22</v>
      </c>
      <c r="B701" s="347" t="s">
        <v>651</v>
      </c>
      <c r="C701" s="90"/>
      <c r="D701" s="90"/>
      <c r="E701" s="338" t="s">
        <v>132</v>
      </c>
      <c r="F701" s="338" t="s">
        <v>225</v>
      </c>
      <c r="G701" s="338" t="s">
        <v>652</v>
      </c>
      <c r="H701" s="338" t="s">
        <v>445</v>
      </c>
      <c r="I701" s="443"/>
      <c r="J701" s="445"/>
      <c r="K701" s="447"/>
      <c r="L701" s="407">
        <v>0</v>
      </c>
      <c r="M701" s="408">
        <v>1200</v>
      </c>
      <c r="N701" s="408">
        <v>1200</v>
      </c>
      <c r="O701" s="199">
        <f t="shared" si="97"/>
        <v>1798.7</v>
      </c>
      <c r="P701" s="408">
        <v>1798.7</v>
      </c>
      <c r="Q701" s="409">
        <v>0</v>
      </c>
      <c r="R701" s="199">
        <f t="shared" si="98"/>
        <v>1149.1</v>
      </c>
      <c r="S701" s="409">
        <v>1149.1</v>
      </c>
      <c r="T701" s="409">
        <v>0</v>
      </c>
      <c r="U701" s="199">
        <f t="shared" si="99"/>
        <v>1220.3</v>
      </c>
      <c r="V701" s="409">
        <v>1220.3</v>
      </c>
      <c r="W701" s="200">
        <v>0</v>
      </c>
    </row>
    <row r="702" spans="1:23" ht="114.75">
      <c r="A702" s="61" t="s">
        <v>29</v>
      </c>
      <c r="B702" s="347" t="s">
        <v>651</v>
      </c>
      <c r="C702" s="90"/>
      <c r="D702" s="90"/>
      <c r="E702" s="338" t="s">
        <v>132</v>
      </c>
      <c r="F702" s="338" t="s">
        <v>153</v>
      </c>
      <c r="G702" s="338" t="s">
        <v>653</v>
      </c>
      <c r="H702" s="338" t="s">
        <v>445</v>
      </c>
      <c r="I702" s="101" t="s">
        <v>654</v>
      </c>
      <c r="J702" s="104">
        <v>40458</v>
      </c>
      <c r="K702" s="104">
        <v>42369</v>
      </c>
      <c r="L702" s="407">
        <v>0</v>
      </c>
      <c r="M702" s="408">
        <v>100</v>
      </c>
      <c r="N702" s="408">
        <v>74.2</v>
      </c>
      <c r="O702" s="199">
        <f t="shared" si="97"/>
        <v>50</v>
      </c>
      <c r="P702" s="409">
        <v>50</v>
      </c>
      <c r="Q702" s="409">
        <v>0</v>
      </c>
      <c r="R702" s="199">
        <f t="shared" si="98"/>
        <v>100</v>
      </c>
      <c r="S702" s="409">
        <v>100</v>
      </c>
      <c r="T702" s="409">
        <v>0</v>
      </c>
      <c r="U702" s="199">
        <f t="shared" si="99"/>
        <v>100</v>
      </c>
      <c r="V702" s="409">
        <v>100</v>
      </c>
      <c r="W702" s="200">
        <v>0</v>
      </c>
    </row>
    <row r="703" spans="1:23" ht="267.75">
      <c r="A703" s="61" t="s">
        <v>32</v>
      </c>
      <c r="B703" s="347" t="s">
        <v>651</v>
      </c>
      <c r="C703" s="90"/>
      <c r="D703" s="90"/>
      <c r="E703" s="338" t="s">
        <v>135</v>
      </c>
      <c r="F703" s="338" t="s">
        <v>128</v>
      </c>
      <c r="G703" s="338" t="s">
        <v>655</v>
      </c>
      <c r="H703" s="338" t="s">
        <v>445</v>
      </c>
      <c r="I703" s="101" t="s">
        <v>569</v>
      </c>
      <c r="J703" s="104">
        <v>40542</v>
      </c>
      <c r="K703" s="101" t="s">
        <v>121</v>
      </c>
      <c r="L703" s="407">
        <v>0</v>
      </c>
      <c r="M703" s="408">
        <v>700</v>
      </c>
      <c r="N703" s="408">
        <v>700</v>
      </c>
      <c r="O703" s="199">
        <f t="shared" si="97"/>
        <v>630</v>
      </c>
      <c r="P703" s="410">
        <v>630</v>
      </c>
      <c r="Q703" s="200">
        <v>0</v>
      </c>
      <c r="R703" s="199">
        <f t="shared" si="98"/>
        <v>670.3</v>
      </c>
      <c r="S703" s="200">
        <v>670.3</v>
      </c>
      <c r="T703" s="200">
        <v>0</v>
      </c>
      <c r="U703" s="199">
        <f t="shared" si="99"/>
        <v>711.9</v>
      </c>
      <c r="V703" s="200">
        <v>711.9</v>
      </c>
      <c r="W703" s="200">
        <v>0</v>
      </c>
    </row>
    <row r="704" spans="1:23" ht="153">
      <c r="A704" s="61" t="s">
        <v>66</v>
      </c>
      <c r="B704" s="347" t="s">
        <v>651</v>
      </c>
      <c r="C704" s="90"/>
      <c r="D704" s="90"/>
      <c r="E704" s="338" t="s">
        <v>135</v>
      </c>
      <c r="F704" s="338" t="s">
        <v>128</v>
      </c>
      <c r="G704" s="338" t="s">
        <v>656</v>
      </c>
      <c r="H704" s="338" t="s">
        <v>445</v>
      </c>
      <c r="I704" s="101" t="s">
        <v>657</v>
      </c>
      <c r="J704" s="104">
        <v>41165</v>
      </c>
      <c r="K704" s="104">
        <v>41639</v>
      </c>
      <c r="L704" s="407">
        <v>0</v>
      </c>
      <c r="M704" s="408">
        <v>0</v>
      </c>
      <c r="N704" s="408">
        <v>0</v>
      </c>
      <c r="O704" s="199">
        <f t="shared" si="97"/>
        <v>582.9</v>
      </c>
      <c r="P704" s="410">
        <v>582.9</v>
      </c>
      <c r="Q704" s="200">
        <v>0</v>
      </c>
      <c r="R704" s="199">
        <f t="shared" si="98"/>
        <v>0</v>
      </c>
      <c r="S704" s="200">
        <v>0</v>
      </c>
      <c r="T704" s="200">
        <v>0</v>
      </c>
      <c r="U704" s="199">
        <f t="shared" si="99"/>
        <v>0</v>
      </c>
      <c r="V704" s="200">
        <v>0</v>
      </c>
      <c r="W704" s="200">
        <v>0</v>
      </c>
    </row>
    <row r="705" spans="1:23" ht="140.25">
      <c r="A705" s="118" t="s">
        <v>486</v>
      </c>
      <c r="B705" s="347" t="s">
        <v>651</v>
      </c>
      <c r="C705" s="90"/>
      <c r="D705" s="90"/>
      <c r="E705" s="338" t="s">
        <v>135</v>
      </c>
      <c r="F705" s="338" t="s">
        <v>128</v>
      </c>
      <c r="G705" s="338" t="s">
        <v>470</v>
      </c>
      <c r="H705" s="338" t="s">
        <v>445</v>
      </c>
      <c r="I705" s="101" t="s">
        <v>658</v>
      </c>
      <c r="J705" s="104">
        <v>41165</v>
      </c>
      <c r="K705" s="104">
        <v>41639</v>
      </c>
      <c r="L705" s="407">
        <v>0</v>
      </c>
      <c r="M705" s="408">
        <v>830.2</v>
      </c>
      <c r="N705" s="408">
        <v>830.2</v>
      </c>
      <c r="O705" s="199">
        <f t="shared" si="97"/>
        <v>0</v>
      </c>
      <c r="P705" s="409">
        <v>0</v>
      </c>
      <c r="Q705" s="409">
        <v>0</v>
      </c>
      <c r="R705" s="199">
        <f t="shared" si="98"/>
        <v>0</v>
      </c>
      <c r="S705" s="409">
        <v>0</v>
      </c>
      <c r="T705" s="411">
        <v>0</v>
      </c>
      <c r="U705" s="412">
        <f t="shared" si="99"/>
        <v>0</v>
      </c>
      <c r="V705" s="411">
        <v>0</v>
      </c>
      <c r="W705" s="413">
        <v>0</v>
      </c>
    </row>
    <row r="706" spans="1:23" ht="15.75">
      <c r="A706" s="21" t="s">
        <v>25</v>
      </c>
      <c r="B706" s="48" t="s">
        <v>26</v>
      </c>
      <c r="C706" s="49"/>
      <c r="D706" s="49"/>
      <c r="E706" s="48"/>
      <c r="F706" s="48"/>
      <c r="G706" s="48"/>
      <c r="H706" s="48"/>
      <c r="I706" s="414"/>
      <c r="J706" s="415"/>
      <c r="K706" s="414"/>
      <c r="L706" s="86"/>
      <c r="M706" s="86"/>
      <c r="N706" s="86"/>
      <c r="O706" s="287"/>
      <c r="P706" s="287"/>
      <c r="Q706" s="287"/>
      <c r="R706" s="287"/>
      <c r="S706" s="287"/>
      <c r="T706" s="287"/>
      <c r="U706" s="287"/>
      <c r="V706" s="287"/>
      <c r="W706" s="287"/>
    </row>
    <row r="707" spans="1:23" ht="15.75">
      <c r="A707" s="92" t="s">
        <v>21</v>
      </c>
      <c r="B707" s="93" t="s">
        <v>27</v>
      </c>
      <c r="C707" s="94" t="s">
        <v>85</v>
      </c>
      <c r="D707" s="94"/>
      <c r="E707" s="93"/>
      <c r="F707" s="93"/>
      <c r="G707" s="93"/>
      <c r="H707" s="93"/>
      <c r="I707" s="416"/>
      <c r="J707" s="417"/>
      <c r="K707" s="416"/>
      <c r="L707" s="168"/>
      <c r="M707" s="168"/>
      <c r="N707" s="168"/>
      <c r="O707" s="418"/>
      <c r="P707" s="418"/>
      <c r="Q707" s="418"/>
      <c r="R707" s="418"/>
      <c r="S707" s="418"/>
      <c r="T707" s="418"/>
      <c r="U707" s="418"/>
      <c r="V707" s="418"/>
      <c r="W707" s="418"/>
    </row>
    <row r="708" spans="1:23" ht="63">
      <c r="A708" s="61" t="s">
        <v>10</v>
      </c>
      <c r="B708" s="62" t="s">
        <v>369</v>
      </c>
      <c r="C708" s="63" t="s">
        <v>85</v>
      </c>
      <c r="D708" s="63"/>
      <c r="E708" s="62"/>
      <c r="F708" s="62"/>
      <c r="G708" s="62"/>
      <c r="H708" s="63"/>
      <c r="I708" s="305"/>
      <c r="J708" s="364"/>
      <c r="K708" s="305"/>
      <c r="L708" s="65"/>
      <c r="M708" s="65"/>
      <c r="N708" s="65"/>
      <c r="O708" s="191"/>
      <c r="P708" s="191"/>
      <c r="Q708" s="191"/>
      <c r="R708" s="191"/>
      <c r="S708" s="406"/>
      <c r="T708" s="406"/>
      <c r="U708" s="406"/>
      <c r="V708" s="406"/>
      <c r="W708" s="406"/>
    </row>
    <row r="709" spans="1:23" ht="15.75">
      <c r="A709" s="419" t="s">
        <v>22</v>
      </c>
      <c r="B709" s="355" t="s">
        <v>30</v>
      </c>
      <c r="C709" s="356" t="s">
        <v>85</v>
      </c>
      <c r="D709" s="356"/>
      <c r="E709" s="355"/>
      <c r="F709" s="355"/>
      <c r="G709" s="355"/>
      <c r="H709" s="358"/>
      <c r="I709" s="402"/>
      <c r="J709" s="403"/>
      <c r="K709" s="402"/>
      <c r="L709" s="420"/>
      <c r="M709" s="420"/>
      <c r="N709" s="420"/>
      <c r="O709" s="421"/>
      <c r="P709" s="363"/>
      <c r="Q709" s="363"/>
      <c r="R709" s="363"/>
      <c r="S709" s="421"/>
      <c r="T709" s="421"/>
      <c r="U709" s="421"/>
      <c r="V709" s="421"/>
      <c r="W709" s="421"/>
    </row>
    <row r="710" spans="1:23" ht="15.75">
      <c r="A710" s="61" t="s">
        <v>12</v>
      </c>
      <c r="B710" s="62"/>
      <c r="C710" s="63"/>
      <c r="D710" s="63"/>
      <c r="E710" s="62"/>
      <c r="F710" s="62"/>
      <c r="G710" s="62"/>
      <c r="H710" s="63"/>
      <c r="I710" s="305"/>
      <c r="J710" s="364"/>
      <c r="K710" s="305"/>
      <c r="L710" s="88"/>
      <c r="M710" s="88"/>
      <c r="N710" s="88"/>
      <c r="O710" s="406"/>
      <c r="P710" s="191"/>
      <c r="Q710" s="191"/>
      <c r="R710" s="191"/>
      <c r="S710" s="406"/>
      <c r="T710" s="406"/>
      <c r="U710" s="406"/>
      <c r="V710" s="406"/>
      <c r="W710" s="406"/>
    </row>
    <row r="711" spans="1:23" ht="15.75">
      <c r="A711" s="61" t="s">
        <v>13</v>
      </c>
      <c r="B711" s="62"/>
      <c r="C711" s="63"/>
      <c r="D711" s="63"/>
      <c r="E711" s="62"/>
      <c r="F711" s="62"/>
      <c r="G711" s="62"/>
      <c r="H711" s="63"/>
      <c r="I711" s="87"/>
      <c r="J711" s="42"/>
      <c r="K711" s="42"/>
      <c r="L711" s="88"/>
      <c r="M711" s="88"/>
      <c r="N711" s="88"/>
      <c r="O711" s="406"/>
      <c r="P711" s="191"/>
      <c r="Q711" s="191"/>
      <c r="R711" s="191"/>
      <c r="S711" s="406"/>
      <c r="T711" s="406"/>
      <c r="U711" s="406"/>
      <c r="V711" s="406"/>
      <c r="W711" s="406"/>
    </row>
    <row r="712" spans="1:23" ht="31.5">
      <c r="A712" s="419" t="s">
        <v>29</v>
      </c>
      <c r="B712" s="355" t="s">
        <v>33</v>
      </c>
      <c r="C712" s="356" t="s">
        <v>85</v>
      </c>
      <c r="D712" s="356"/>
      <c r="E712" s="355"/>
      <c r="F712" s="355"/>
      <c r="G712" s="355"/>
      <c r="H712" s="358"/>
      <c r="I712" s="422"/>
      <c r="J712" s="423"/>
      <c r="K712" s="423"/>
      <c r="L712" s="420"/>
      <c r="M712" s="420"/>
      <c r="N712" s="420"/>
      <c r="O712" s="421"/>
      <c r="P712" s="363"/>
      <c r="Q712" s="363"/>
      <c r="R712" s="363"/>
      <c r="S712" s="421"/>
      <c r="T712" s="421"/>
      <c r="U712" s="421"/>
      <c r="V712" s="421"/>
      <c r="W712" s="421"/>
    </row>
    <row r="713" spans="1:23" ht="15.75">
      <c r="A713" s="61" t="s">
        <v>31</v>
      </c>
      <c r="B713" s="62"/>
      <c r="C713" s="63"/>
      <c r="D713" s="63"/>
      <c r="E713" s="62"/>
      <c r="F713" s="62"/>
      <c r="G713" s="62"/>
      <c r="H713" s="63"/>
      <c r="I713" s="87"/>
      <c r="J713" s="42"/>
      <c r="K713" s="42"/>
      <c r="L713" s="88"/>
      <c r="M713" s="88"/>
      <c r="N713" s="88"/>
      <c r="O713" s="406"/>
      <c r="P713" s="191"/>
      <c r="Q713" s="191"/>
      <c r="R713" s="191"/>
      <c r="S713" s="406"/>
      <c r="T713" s="406"/>
      <c r="U713" s="406"/>
      <c r="V713" s="406"/>
      <c r="W713" s="406"/>
    </row>
    <row r="714" spans="1:23" ht="15.75">
      <c r="A714" s="61" t="s">
        <v>14</v>
      </c>
      <c r="B714" s="62"/>
      <c r="C714" s="63"/>
      <c r="D714" s="63"/>
      <c r="E714" s="424"/>
      <c r="F714" s="424"/>
      <c r="G714" s="424"/>
      <c r="H714" s="424"/>
      <c r="I714" s="87"/>
      <c r="J714" s="42"/>
      <c r="K714" s="42"/>
      <c r="L714" s="88"/>
      <c r="M714" s="88"/>
      <c r="N714" s="88"/>
      <c r="O714" s="406"/>
      <c r="P714" s="191"/>
      <c r="Q714" s="191"/>
      <c r="R714" s="406"/>
      <c r="S714" s="406"/>
      <c r="T714" s="406"/>
      <c r="U714" s="406"/>
      <c r="V714" s="406"/>
      <c r="W714" s="406"/>
    </row>
    <row r="715" spans="1:23" ht="15.75">
      <c r="A715" s="21" t="s">
        <v>34</v>
      </c>
      <c r="B715" s="48" t="s">
        <v>105</v>
      </c>
      <c r="C715" s="49"/>
      <c r="D715" s="49"/>
      <c r="E715" s="48"/>
      <c r="F715" s="48"/>
      <c r="G715" s="48"/>
      <c r="H715" s="48"/>
      <c r="I715" s="50"/>
      <c r="J715" s="51"/>
      <c r="K715" s="52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</row>
    <row r="716" spans="1:23" ht="15.75">
      <c r="A716" s="61"/>
      <c r="B716" s="62"/>
      <c r="C716" s="63" t="s">
        <v>85</v>
      </c>
      <c r="D716" s="63"/>
      <c r="E716" s="62"/>
      <c r="F716" s="62"/>
      <c r="G716" s="62"/>
      <c r="H716" s="63"/>
      <c r="I716" s="87"/>
      <c r="J716" s="42"/>
      <c r="K716" s="42"/>
      <c r="L716" s="65"/>
      <c r="M716" s="65"/>
      <c r="N716" s="65"/>
      <c r="O716" s="65"/>
      <c r="P716" s="88"/>
      <c r="Q716" s="88"/>
      <c r="R716" s="88"/>
      <c r="S716" s="65"/>
      <c r="T716" s="65"/>
      <c r="U716" s="65"/>
      <c r="V716" s="65"/>
      <c r="W716" s="65"/>
    </row>
    <row r="717" spans="1:23" ht="15.75">
      <c r="A717" s="21" t="s">
        <v>35</v>
      </c>
      <c r="B717" s="441" t="s">
        <v>659</v>
      </c>
      <c r="C717" s="441"/>
      <c r="D717" s="441"/>
      <c r="E717" s="441"/>
      <c r="F717" s="441"/>
      <c r="G717" s="441"/>
      <c r="H717" s="441"/>
      <c r="I717" s="441"/>
      <c r="J717" s="441"/>
      <c r="K717" s="441"/>
      <c r="L717" s="24">
        <f>L718</f>
        <v>0</v>
      </c>
      <c r="M717" s="24">
        <f aca="true" t="shared" si="100" ref="M717:W717">M718</f>
        <v>0</v>
      </c>
      <c r="N717" s="24">
        <f t="shared" si="100"/>
        <v>0</v>
      </c>
      <c r="O717" s="24">
        <f>P717+Q717</f>
        <v>646.8</v>
      </c>
      <c r="P717" s="24">
        <f t="shared" si="100"/>
        <v>646.8</v>
      </c>
      <c r="Q717" s="24">
        <f t="shared" si="100"/>
        <v>0</v>
      </c>
      <c r="R717" s="24">
        <f>S717+T717</f>
        <v>0</v>
      </c>
      <c r="S717" s="24">
        <f t="shared" si="100"/>
        <v>0</v>
      </c>
      <c r="T717" s="24">
        <f t="shared" si="100"/>
        <v>0</v>
      </c>
      <c r="U717" s="24">
        <f>V717+W717</f>
        <v>0</v>
      </c>
      <c r="V717" s="24">
        <f t="shared" si="100"/>
        <v>0</v>
      </c>
      <c r="W717" s="24">
        <f t="shared" si="100"/>
        <v>0</v>
      </c>
    </row>
    <row r="718" spans="1:23" ht="38.25">
      <c r="A718" s="61" t="s">
        <v>37</v>
      </c>
      <c r="B718" s="62" t="s">
        <v>660</v>
      </c>
      <c r="C718" s="63" t="s">
        <v>85</v>
      </c>
      <c r="D718" s="63"/>
      <c r="E718" s="70" t="s">
        <v>132</v>
      </c>
      <c r="F718" s="70" t="s">
        <v>225</v>
      </c>
      <c r="G718" s="70" t="s">
        <v>652</v>
      </c>
      <c r="H718" s="71" t="s">
        <v>661</v>
      </c>
      <c r="I718" s="105" t="s">
        <v>662</v>
      </c>
      <c r="J718" s="42"/>
      <c r="K718" s="42"/>
      <c r="L718" s="65">
        <v>0</v>
      </c>
      <c r="M718" s="65">
        <v>0</v>
      </c>
      <c r="N718" s="65">
        <v>0</v>
      </c>
      <c r="O718" s="216">
        <f>P718+Q718</f>
        <v>646.8</v>
      </c>
      <c r="P718" s="41">
        <v>646.8</v>
      </c>
      <c r="Q718" s="41">
        <v>0</v>
      </c>
      <c r="R718" s="216">
        <f>S718+T718</f>
        <v>0</v>
      </c>
      <c r="S718" s="65">
        <v>0</v>
      </c>
      <c r="T718" s="65">
        <v>0</v>
      </c>
      <c r="U718" s="216">
        <f>V718+W718</f>
        <v>0</v>
      </c>
      <c r="V718" s="65">
        <v>0</v>
      </c>
      <c r="W718" s="65">
        <v>0</v>
      </c>
    </row>
    <row r="719" spans="1:23" ht="15">
      <c r="A719" s="373" t="s">
        <v>141</v>
      </c>
      <c r="B719" s="374" t="s">
        <v>48</v>
      </c>
      <c r="C719" s="374"/>
      <c r="D719" s="374"/>
      <c r="E719" s="374"/>
      <c r="F719" s="374"/>
      <c r="G719" s="374"/>
      <c r="H719" s="374"/>
      <c r="I719" s="374"/>
      <c r="J719" s="374"/>
      <c r="K719" s="374"/>
      <c r="L719" s="374"/>
      <c r="M719" s="374"/>
      <c r="N719" s="374"/>
      <c r="O719" s="375"/>
      <c r="P719" s="375"/>
      <c r="Q719" s="375"/>
      <c r="R719" s="375"/>
      <c r="S719" s="375"/>
      <c r="T719" s="375"/>
      <c r="U719" s="375"/>
      <c r="V719" s="375"/>
      <c r="W719" s="375"/>
    </row>
    <row r="720" spans="1:23" ht="15.75">
      <c r="A720" s="44"/>
      <c r="B720" s="37"/>
      <c r="C720" s="38"/>
      <c r="D720" s="38"/>
      <c r="E720" s="39"/>
      <c r="F720" s="39"/>
      <c r="G720" s="39"/>
      <c r="H720" s="38"/>
      <c r="I720" s="376"/>
      <c r="J720" s="377"/>
      <c r="K720" s="232"/>
      <c r="L720" s="41"/>
      <c r="M720" s="41"/>
      <c r="N720" s="41"/>
      <c r="O720" s="211"/>
      <c r="P720" s="41"/>
      <c r="Q720" s="41"/>
      <c r="R720" s="233"/>
      <c r="S720" s="41"/>
      <c r="T720" s="41"/>
      <c r="U720" s="233"/>
      <c r="V720" s="41"/>
      <c r="W720" s="41"/>
    </row>
    <row r="723" spans="2:8" ht="18.75" customHeight="1">
      <c r="B723" s="437" t="s">
        <v>680</v>
      </c>
      <c r="C723" s="438"/>
      <c r="D723" s="439"/>
      <c r="F723" s="508" t="s">
        <v>681</v>
      </c>
      <c r="G723" s="508"/>
      <c r="H723" s="508"/>
    </row>
    <row r="724" spans="2:4" ht="15.75">
      <c r="B724" s="440"/>
      <c r="D724" s="1"/>
    </row>
    <row r="725" spans="2:8" ht="18.75">
      <c r="B725" s="437" t="s">
        <v>682</v>
      </c>
      <c r="C725" s="438"/>
      <c r="D725" s="439"/>
      <c r="F725" s="507" t="s">
        <v>683</v>
      </c>
      <c r="G725" s="507"/>
      <c r="H725" s="507"/>
    </row>
    <row r="726" ht="15">
      <c r="D726" s="1"/>
    </row>
  </sheetData>
  <sheetProtection/>
  <mergeCells count="125">
    <mergeCell ref="F725:H725"/>
    <mergeCell ref="F723:H723"/>
    <mergeCell ref="A34:K34"/>
    <mergeCell ref="I87:I89"/>
    <mergeCell ref="J87:J89"/>
    <mergeCell ref="K87:K89"/>
    <mergeCell ref="A54:K54"/>
    <mergeCell ref="A35:K35"/>
    <mergeCell ref="A42:K42"/>
    <mergeCell ref="A49:K49"/>
    <mergeCell ref="A19:K19"/>
    <mergeCell ref="R5:T5"/>
    <mergeCell ref="J3:J6"/>
    <mergeCell ref="K3:K6"/>
    <mergeCell ref="L3:W4"/>
    <mergeCell ref="O7:Q7"/>
    <mergeCell ref="B8:K8"/>
    <mergeCell ref="R7:T7"/>
    <mergeCell ref="D3:D6"/>
    <mergeCell ref="L5:L6"/>
    <mergeCell ref="U7:W7"/>
    <mergeCell ref="E3:H3"/>
    <mergeCell ref="I3:I6"/>
    <mergeCell ref="N5:N6"/>
    <mergeCell ref="O5:Q5"/>
    <mergeCell ref="U5:W5"/>
    <mergeCell ref="A1:W1"/>
    <mergeCell ref="E4:E6"/>
    <mergeCell ref="F4:F6"/>
    <mergeCell ref="G4:G6"/>
    <mergeCell ref="H4:H6"/>
    <mergeCell ref="M5:M6"/>
    <mergeCell ref="A3:A6"/>
    <mergeCell ref="B3:B6"/>
    <mergeCell ref="C3:C6"/>
    <mergeCell ref="B9:K9"/>
    <mergeCell ref="B114:K114"/>
    <mergeCell ref="I117:I120"/>
    <mergeCell ref="J117:J120"/>
    <mergeCell ref="K117:K120"/>
    <mergeCell ref="A121:K121"/>
    <mergeCell ref="B77:W77"/>
    <mergeCell ref="B110:W110"/>
    <mergeCell ref="A51:K51"/>
    <mergeCell ref="A26:K26"/>
    <mergeCell ref="A128:K128"/>
    <mergeCell ref="A134:K134"/>
    <mergeCell ref="A135:K135"/>
    <mergeCell ref="A214:K214"/>
    <mergeCell ref="A221:K221"/>
    <mergeCell ref="A223:K223"/>
    <mergeCell ref="B249:W249"/>
    <mergeCell ref="B263:W263"/>
    <mergeCell ref="B267:K267"/>
    <mergeCell ref="A269:K269"/>
    <mergeCell ref="I271:I272"/>
    <mergeCell ref="J271:J272"/>
    <mergeCell ref="K271:K272"/>
    <mergeCell ref="I275:I276"/>
    <mergeCell ref="J275:J276"/>
    <mergeCell ref="K275:K276"/>
    <mergeCell ref="I278:I279"/>
    <mergeCell ref="J278:J279"/>
    <mergeCell ref="K278:K279"/>
    <mergeCell ref="A280:K280"/>
    <mergeCell ref="A290:K290"/>
    <mergeCell ref="A304:K304"/>
    <mergeCell ref="A305:K305"/>
    <mergeCell ref="I315:I316"/>
    <mergeCell ref="J315:J316"/>
    <mergeCell ref="K315:K316"/>
    <mergeCell ref="I322:I324"/>
    <mergeCell ref="J322:J324"/>
    <mergeCell ref="K322:K324"/>
    <mergeCell ref="A352:K352"/>
    <mergeCell ref="A359:K359"/>
    <mergeCell ref="A361:K361"/>
    <mergeCell ref="I378:I379"/>
    <mergeCell ref="J378:J379"/>
    <mergeCell ref="K378:K379"/>
    <mergeCell ref="B387:K387"/>
    <mergeCell ref="I388:I389"/>
    <mergeCell ref="J388:J389"/>
    <mergeCell ref="K388:K389"/>
    <mergeCell ref="B401:W401"/>
    <mergeCell ref="B405:K405"/>
    <mergeCell ref="A418:W418"/>
    <mergeCell ref="A424:W424"/>
    <mergeCell ref="A425:K425"/>
    <mergeCell ref="A432:K432"/>
    <mergeCell ref="A439:K439"/>
    <mergeCell ref="A441:W441"/>
    <mergeCell ref="A444:K444"/>
    <mergeCell ref="B470:W470"/>
    <mergeCell ref="B484:W484"/>
    <mergeCell ref="B488:K488"/>
    <mergeCell ref="I492:I493"/>
    <mergeCell ref="J492:J493"/>
    <mergeCell ref="K492:K493"/>
    <mergeCell ref="A507:K507"/>
    <mergeCell ref="A512:W512"/>
    <mergeCell ref="A513:K513"/>
    <mergeCell ref="A520:K520"/>
    <mergeCell ref="A532:K532"/>
    <mergeCell ref="A534:W534"/>
    <mergeCell ref="B560:W560"/>
    <mergeCell ref="B574:W574"/>
    <mergeCell ref="B578:K578"/>
    <mergeCell ref="A667:K667"/>
    <mergeCell ref="I582:I583"/>
    <mergeCell ref="J582:J583"/>
    <mergeCell ref="K582:K583"/>
    <mergeCell ref="A591:K591"/>
    <mergeCell ref="A608:K608"/>
    <mergeCell ref="A633:K633"/>
    <mergeCell ref="B699:K699"/>
    <mergeCell ref="I700:I701"/>
    <mergeCell ref="J700:J701"/>
    <mergeCell ref="K700:K701"/>
    <mergeCell ref="B717:K717"/>
    <mergeCell ref="A634:K634"/>
    <mergeCell ref="A655:K655"/>
    <mergeCell ref="C657:C658"/>
    <mergeCell ref="C659:C660"/>
    <mergeCell ref="A665:K665"/>
  </mergeCells>
  <printOptions/>
  <pageMargins left="0.1968503937007874" right="0.1968503937007874" top="0.15748031496062992" bottom="0.16" header="0.17" footer="0.16"/>
  <pageSetup horizontalDpi="600" verticalDpi="600" orientation="landscape" paperSize="9" scale="52" r:id="rId1"/>
  <ignoredErrors>
    <ignoredError sqref="E14:G14 F82:G82 E62:G63 H29 E113:G113 A7:M7 E30:H33 E100:H100 E99:H99 E104:H107 E12:H13 E15:H15 A113 E93:H93 E101:H102 E87:H91 E94:H97 E92:H92 E98:H98 E103:H103 E16:H18 E132:H133 E240:H240 E282:H289 E294:H303 E307:H351 E117:H120 E137:H139 E140:I142 E144:H147 E143:H143 E148:H150 E151:H154 E155:H157 E158:H167 E168:H170 E175:H179 E180:H183 E184:H189 E193:H196 E197:H200 E201:H207 E208:H213 E271:H273 E171:H174 E275:H279 E378:I379 E388:H389 A405 E408:H408 E422:H423 E492:H499 A578 E582:H588 E590:H590 E593:H607 E612:H632 E638:H654 E657:H660 E664:H664 E666:H666 F672:H673 E675:H682 E700:H705 E718:H718" numberStoredAsText="1"/>
    <ignoredError sqref="O112:R112 U112 R57:U61 R17 O57 T17:U17 O17 O27:R27 U27 O11 O10:W10 R11:W11 O6:W7 O128:U128" formula="1"/>
    <ignoredError sqref="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540"/>
  <sheetViews>
    <sheetView tabSelected="1" zoomScale="70" zoomScaleNormal="70" zoomScalePageLayoutView="0" workbookViewId="0" topLeftCell="A1">
      <pane xSplit="8" ySplit="7" topLeftCell="I343" activePane="bottomRight" state="frozen"/>
      <selection pane="topLeft" activeCell="A1" sqref="A1"/>
      <selection pane="topRight" activeCell="I1" sqref="I1"/>
      <selection pane="bottomLeft" activeCell="A8" sqref="A8"/>
      <selection pane="bottomRight" activeCell="N8" sqref="N8"/>
    </sheetView>
  </sheetViews>
  <sheetFormatPr defaultColWidth="9.00390625" defaultRowHeight="12.75"/>
  <cols>
    <col min="1" max="1" width="6.625" style="7" customWidth="1"/>
    <col min="2" max="2" width="40.00390625" style="1" customWidth="1"/>
    <col min="3" max="3" width="17.125" style="19" customWidth="1"/>
    <col min="4" max="4" width="8.625" style="1" customWidth="1"/>
    <col min="5" max="6" width="5.625" style="1" customWidth="1"/>
    <col min="7" max="7" width="9.625" style="2" customWidth="1"/>
    <col min="8" max="8" width="5.75390625" style="3" customWidth="1"/>
    <col min="9" max="9" width="33.375" style="4" customWidth="1"/>
    <col min="10" max="10" width="13.125" style="5" customWidth="1"/>
    <col min="11" max="11" width="13.00390625" style="5" customWidth="1"/>
    <col min="12" max="12" width="6.875" style="5" customWidth="1"/>
    <col min="13" max="13" width="11.125" style="5" customWidth="1"/>
    <col min="14" max="14" width="12.00390625" style="5" customWidth="1"/>
    <col min="15" max="15" width="11.125" style="5" customWidth="1"/>
    <col min="16" max="16" width="11.25390625" style="5" customWidth="1"/>
    <col min="17" max="17" width="10.125" style="5" customWidth="1"/>
    <col min="18" max="18" width="11.00390625" style="5" customWidth="1"/>
    <col min="19" max="19" width="11.125" style="5" customWidth="1"/>
    <col min="20" max="20" width="7.25390625" style="5" customWidth="1"/>
    <col min="21" max="21" width="11.875" style="5" customWidth="1"/>
    <col min="22" max="22" width="10.875" style="6" customWidth="1"/>
    <col min="23" max="23" width="9.00390625" style="6" customWidth="1"/>
    <col min="24" max="16384" width="9.125" style="6" customWidth="1"/>
  </cols>
  <sheetData>
    <row r="1" spans="1:23" ht="43.5" customHeight="1">
      <c r="A1" s="530" t="s">
        <v>220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</row>
    <row r="2" spans="2:21" ht="16.5" thickBot="1">
      <c r="B2" s="8"/>
      <c r="C2" s="20"/>
      <c r="D2" s="8"/>
      <c r="E2" s="8"/>
      <c r="F2" s="8"/>
      <c r="U2" s="185" t="s">
        <v>219</v>
      </c>
    </row>
    <row r="3" spans="1:23" ht="32.25" customHeight="1">
      <c r="A3" s="531" t="s">
        <v>0</v>
      </c>
      <c r="B3" s="533" t="s">
        <v>39</v>
      </c>
      <c r="C3" s="534" t="s">
        <v>86</v>
      </c>
      <c r="D3" s="534" t="s">
        <v>87</v>
      </c>
      <c r="E3" s="537" t="s">
        <v>36</v>
      </c>
      <c r="F3" s="538"/>
      <c r="G3" s="538"/>
      <c r="H3" s="538"/>
      <c r="I3" s="525" t="s">
        <v>47</v>
      </c>
      <c r="J3" s="525" t="s">
        <v>1</v>
      </c>
      <c r="K3" s="525" t="s">
        <v>40</v>
      </c>
      <c r="L3" s="526" t="s">
        <v>2</v>
      </c>
      <c r="M3" s="526"/>
      <c r="N3" s="526"/>
      <c r="O3" s="526"/>
      <c r="P3" s="526"/>
      <c r="Q3" s="526"/>
      <c r="R3" s="526"/>
      <c r="S3" s="526"/>
      <c r="T3" s="527"/>
      <c r="U3" s="527"/>
      <c r="V3" s="527"/>
      <c r="W3" s="528"/>
    </row>
    <row r="4" spans="1:23" ht="7.5" customHeight="1">
      <c r="A4" s="532"/>
      <c r="B4" s="500"/>
      <c r="C4" s="535"/>
      <c r="D4" s="535"/>
      <c r="E4" s="497" t="s">
        <v>3</v>
      </c>
      <c r="F4" s="497" t="s">
        <v>4</v>
      </c>
      <c r="G4" s="497" t="s">
        <v>5</v>
      </c>
      <c r="H4" s="497" t="s">
        <v>6</v>
      </c>
      <c r="I4" s="497"/>
      <c r="J4" s="497"/>
      <c r="K4" s="497"/>
      <c r="L4" s="498"/>
      <c r="M4" s="498"/>
      <c r="N4" s="498"/>
      <c r="O4" s="498"/>
      <c r="P4" s="498"/>
      <c r="Q4" s="498"/>
      <c r="R4" s="498"/>
      <c r="S4" s="498"/>
      <c r="T4" s="517"/>
      <c r="U4" s="517"/>
      <c r="V4" s="517"/>
      <c r="W4" s="529"/>
    </row>
    <row r="5" spans="1:23" ht="16.5" customHeight="1">
      <c r="A5" s="532"/>
      <c r="B5" s="500"/>
      <c r="C5" s="535"/>
      <c r="D5" s="535"/>
      <c r="E5" s="497"/>
      <c r="F5" s="497"/>
      <c r="G5" s="497"/>
      <c r="H5" s="497"/>
      <c r="I5" s="497"/>
      <c r="J5" s="497"/>
      <c r="K5" s="497"/>
      <c r="L5" s="498" t="s">
        <v>42</v>
      </c>
      <c r="M5" s="498" t="s">
        <v>214</v>
      </c>
      <c r="N5" s="498" t="s">
        <v>43</v>
      </c>
      <c r="O5" s="517" t="s">
        <v>44</v>
      </c>
      <c r="P5" s="518"/>
      <c r="Q5" s="519"/>
      <c r="R5" s="517" t="s">
        <v>45</v>
      </c>
      <c r="S5" s="518"/>
      <c r="T5" s="519"/>
      <c r="U5" s="517" t="s">
        <v>46</v>
      </c>
      <c r="V5" s="518"/>
      <c r="W5" s="520"/>
    </row>
    <row r="6" spans="1:23" s="9" customFormat="1" ht="89.25" customHeight="1">
      <c r="A6" s="532"/>
      <c r="B6" s="500"/>
      <c r="C6" s="536"/>
      <c r="D6" s="536"/>
      <c r="E6" s="497"/>
      <c r="F6" s="497"/>
      <c r="G6" s="497"/>
      <c r="H6" s="497"/>
      <c r="I6" s="497"/>
      <c r="J6" s="497"/>
      <c r="K6" s="497"/>
      <c r="L6" s="498"/>
      <c r="M6" s="498"/>
      <c r="N6" s="498"/>
      <c r="O6" s="25" t="s">
        <v>41</v>
      </c>
      <c r="P6" s="26" t="s">
        <v>7</v>
      </c>
      <c r="Q6" s="26" t="s">
        <v>8</v>
      </c>
      <c r="R6" s="26" t="s">
        <v>41</v>
      </c>
      <c r="S6" s="26" t="s">
        <v>7</v>
      </c>
      <c r="T6" s="26" t="s">
        <v>8</v>
      </c>
      <c r="U6" s="26" t="s">
        <v>41</v>
      </c>
      <c r="V6" s="26" t="s">
        <v>7</v>
      </c>
      <c r="W6" s="27" t="s">
        <v>8</v>
      </c>
    </row>
    <row r="7" spans="1:23" s="9" customFormat="1" ht="15.75">
      <c r="A7" s="47" t="s">
        <v>37</v>
      </c>
      <c r="B7" s="46">
        <v>2</v>
      </c>
      <c r="C7" s="46">
        <v>3</v>
      </c>
      <c r="D7" s="46">
        <v>4</v>
      </c>
      <c r="E7" s="45" t="s">
        <v>79</v>
      </c>
      <c r="F7" s="45" t="s">
        <v>80</v>
      </c>
      <c r="G7" s="45" t="s">
        <v>81</v>
      </c>
      <c r="H7" s="45" t="s">
        <v>38</v>
      </c>
      <c r="I7" s="45" t="s">
        <v>82</v>
      </c>
      <c r="J7" s="45" t="s">
        <v>83</v>
      </c>
      <c r="K7" s="45" t="s">
        <v>84</v>
      </c>
      <c r="L7" s="25">
        <v>12</v>
      </c>
      <c r="M7" s="25">
        <v>13</v>
      </c>
      <c r="N7" s="25">
        <v>14</v>
      </c>
      <c r="O7" s="521">
        <v>15</v>
      </c>
      <c r="P7" s="522"/>
      <c r="Q7" s="523"/>
      <c r="R7" s="521">
        <v>16</v>
      </c>
      <c r="S7" s="522"/>
      <c r="T7" s="523"/>
      <c r="U7" s="521">
        <v>17</v>
      </c>
      <c r="V7" s="522"/>
      <c r="W7" s="524"/>
    </row>
    <row r="8" spans="1:23" s="9" customFormat="1" ht="20.25">
      <c r="A8" s="435"/>
      <c r="B8" s="504" t="s">
        <v>679</v>
      </c>
      <c r="C8" s="505"/>
      <c r="D8" s="505"/>
      <c r="E8" s="505"/>
      <c r="F8" s="505"/>
      <c r="G8" s="505"/>
      <c r="H8" s="505"/>
      <c r="I8" s="505"/>
      <c r="J8" s="505"/>
      <c r="K8" s="506"/>
      <c r="L8" s="436">
        <f>L9+L91+L170+L258+L363+L449</f>
        <v>0</v>
      </c>
      <c r="M8" s="436">
        <f aca="true" t="shared" si="0" ref="M8:W8">M9+M91+M170+M258+M363+M449</f>
        <v>124279.5</v>
      </c>
      <c r="N8" s="436">
        <f t="shared" si="0"/>
        <v>124048.69999999998</v>
      </c>
      <c r="O8" s="436">
        <f t="shared" si="0"/>
        <v>156987.9</v>
      </c>
      <c r="P8" s="436">
        <f t="shared" si="0"/>
        <v>123116.79999999999</v>
      </c>
      <c r="Q8" s="436">
        <f t="shared" si="0"/>
        <v>33871.1</v>
      </c>
      <c r="R8" s="436">
        <f t="shared" si="0"/>
        <v>117423.79999999999</v>
      </c>
      <c r="S8" s="436">
        <f t="shared" si="0"/>
        <v>117423.79999999999</v>
      </c>
      <c r="T8" s="436">
        <f t="shared" si="0"/>
        <v>0</v>
      </c>
      <c r="U8" s="436">
        <f t="shared" si="0"/>
        <v>121645.79999999999</v>
      </c>
      <c r="V8" s="436">
        <f t="shared" si="0"/>
        <v>121645.79999999999</v>
      </c>
      <c r="W8" s="436">
        <f t="shared" si="0"/>
        <v>0</v>
      </c>
    </row>
    <row r="9" spans="1:23" s="207" customFormat="1" ht="20.25">
      <c r="A9" s="208" t="s">
        <v>221</v>
      </c>
      <c r="B9" s="459" t="s">
        <v>222</v>
      </c>
      <c r="C9" s="460"/>
      <c r="D9" s="460"/>
      <c r="E9" s="460"/>
      <c r="F9" s="460"/>
      <c r="G9" s="460"/>
      <c r="H9" s="460"/>
      <c r="I9" s="460"/>
      <c r="J9" s="460"/>
      <c r="K9" s="461"/>
      <c r="L9" s="210">
        <f>L10+L76</f>
        <v>0</v>
      </c>
      <c r="M9" s="210">
        <f aca="true" t="shared" si="1" ref="M9:W9">M10+M76</f>
        <v>295.79999999999995</v>
      </c>
      <c r="N9" s="210">
        <f t="shared" si="1"/>
        <v>295.79999999999995</v>
      </c>
      <c r="O9" s="210">
        <f t="shared" si="1"/>
        <v>300.5</v>
      </c>
      <c r="P9" s="210">
        <f t="shared" si="1"/>
        <v>300.5</v>
      </c>
      <c r="Q9" s="210">
        <f t="shared" si="1"/>
        <v>0</v>
      </c>
      <c r="R9" s="210">
        <f t="shared" si="1"/>
        <v>304.2</v>
      </c>
      <c r="S9" s="210">
        <f t="shared" si="1"/>
        <v>304.2</v>
      </c>
      <c r="T9" s="210">
        <f t="shared" si="1"/>
        <v>0</v>
      </c>
      <c r="U9" s="210">
        <f t="shared" si="1"/>
        <v>307.9</v>
      </c>
      <c r="V9" s="210">
        <f t="shared" si="1"/>
        <v>307.9</v>
      </c>
      <c r="W9" s="210">
        <f t="shared" si="1"/>
        <v>0</v>
      </c>
    </row>
    <row r="10" spans="1:23" s="9" customFormat="1" ht="15.75">
      <c r="A10" s="110" t="s">
        <v>9</v>
      </c>
      <c r="B10" s="48" t="s">
        <v>88</v>
      </c>
      <c r="C10" s="49"/>
      <c r="D10" s="49"/>
      <c r="E10" s="48"/>
      <c r="F10" s="48"/>
      <c r="G10" s="48"/>
      <c r="H10" s="48"/>
      <c r="I10" s="50"/>
      <c r="J10" s="51"/>
      <c r="K10" s="52"/>
      <c r="L10" s="111"/>
      <c r="M10" s="111"/>
      <c r="N10" s="111"/>
      <c r="O10" s="111"/>
      <c r="P10" s="111"/>
      <c r="Q10" s="111"/>
      <c r="R10" s="111"/>
      <c r="S10" s="111"/>
      <c r="T10" s="112"/>
      <c r="U10" s="112"/>
      <c r="V10" s="112"/>
      <c r="W10" s="113"/>
    </row>
    <row r="11" spans="1:23" ht="15.75">
      <c r="A11" s="114" t="s">
        <v>89</v>
      </c>
      <c r="B11" s="55"/>
      <c r="C11" s="56"/>
      <c r="D11" s="56"/>
      <c r="E11" s="55"/>
      <c r="F11" s="55"/>
      <c r="G11" s="55"/>
      <c r="H11" s="55"/>
      <c r="I11" s="57"/>
      <c r="J11" s="58"/>
      <c r="K11" s="59"/>
      <c r="L11" s="115"/>
      <c r="M11" s="115"/>
      <c r="N11" s="115"/>
      <c r="O11" s="115"/>
      <c r="P11" s="115"/>
      <c r="Q11" s="115"/>
      <c r="R11" s="115"/>
      <c r="S11" s="115"/>
      <c r="T11" s="116"/>
      <c r="U11" s="116"/>
      <c r="V11" s="116"/>
      <c r="W11" s="117"/>
    </row>
    <row r="12" spans="1:23" ht="31.5">
      <c r="A12" s="118" t="s">
        <v>10</v>
      </c>
      <c r="B12" s="62" t="s">
        <v>90</v>
      </c>
      <c r="C12" s="63" t="s">
        <v>85</v>
      </c>
      <c r="D12" s="71"/>
      <c r="E12" s="70"/>
      <c r="F12" s="70"/>
      <c r="G12" s="70"/>
      <c r="H12" s="71"/>
      <c r="I12" s="119"/>
      <c r="J12" s="40"/>
      <c r="K12" s="40"/>
      <c r="L12" s="65"/>
      <c r="M12" s="65"/>
      <c r="N12" s="65"/>
      <c r="O12" s="65"/>
      <c r="P12" s="65"/>
      <c r="Q12" s="65"/>
      <c r="R12" s="65"/>
      <c r="S12" s="65"/>
      <c r="T12" s="120"/>
      <c r="U12" s="120"/>
      <c r="V12" s="120"/>
      <c r="W12" s="121"/>
    </row>
    <row r="13" spans="1:23" ht="47.25">
      <c r="A13" s="122" t="s">
        <v>11</v>
      </c>
      <c r="B13" s="62" t="s">
        <v>91</v>
      </c>
      <c r="C13" s="63" t="s">
        <v>85</v>
      </c>
      <c r="D13" s="71"/>
      <c r="E13" s="70"/>
      <c r="F13" s="70"/>
      <c r="G13" s="70"/>
      <c r="H13" s="71"/>
      <c r="I13" s="123"/>
      <c r="J13" s="123"/>
      <c r="K13" s="124"/>
      <c r="L13" s="125"/>
      <c r="M13" s="125"/>
      <c r="N13" s="125"/>
      <c r="O13" s="125"/>
      <c r="P13" s="125"/>
      <c r="Q13" s="125"/>
      <c r="R13" s="125"/>
      <c r="S13" s="125"/>
      <c r="T13" s="126"/>
      <c r="U13" s="126"/>
      <c r="V13" s="126"/>
      <c r="W13" s="127"/>
    </row>
    <row r="14" spans="1:23" ht="15.75">
      <c r="A14" s="122" t="s">
        <v>28</v>
      </c>
      <c r="B14" s="62" t="s">
        <v>48</v>
      </c>
      <c r="C14" s="63" t="s">
        <v>85</v>
      </c>
      <c r="D14" s="71"/>
      <c r="E14" s="70"/>
      <c r="F14" s="70"/>
      <c r="G14" s="70"/>
      <c r="H14" s="71"/>
      <c r="I14" s="123"/>
      <c r="J14" s="123"/>
      <c r="K14" s="124"/>
      <c r="L14" s="125"/>
      <c r="M14" s="125"/>
      <c r="N14" s="125"/>
      <c r="O14" s="125"/>
      <c r="P14" s="125"/>
      <c r="Q14" s="125"/>
      <c r="R14" s="125"/>
      <c r="S14" s="125"/>
      <c r="T14" s="126"/>
      <c r="U14" s="126"/>
      <c r="V14" s="126"/>
      <c r="W14" s="127"/>
    </row>
    <row r="15" spans="1:23" ht="15.75">
      <c r="A15" s="114" t="s">
        <v>92</v>
      </c>
      <c r="B15" s="55"/>
      <c r="C15" s="56"/>
      <c r="D15" s="56"/>
      <c r="E15" s="55"/>
      <c r="F15" s="55"/>
      <c r="G15" s="55"/>
      <c r="H15" s="56"/>
      <c r="I15" s="57"/>
      <c r="J15" s="58"/>
      <c r="K15" s="59"/>
      <c r="L15" s="115"/>
      <c r="M15" s="115"/>
      <c r="N15" s="115"/>
      <c r="O15" s="115"/>
      <c r="P15" s="115"/>
      <c r="Q15" s="115"/>
      <c r="R15" s="115"/>
      <c r="S15" s="115"/>
      <c r="T15" s="116"/>
      <c r="U15" s="116"/>
      <c r="V15" s="116"/>
      <c r="W15" s="117"/>
    </row>
    <row r="16" spans="1:23" ht="31.5">
      <c r="A16" s="118" t="s">
        <v>12</v>
      </c>
      <c r="B16" s="62" t="s">
        <v>49</v>
      </c>
      <c r="C16" s="71"/>
      <c r="D16" s="71"/>
      <c r="E16" s="70"/>
      <c r="F16" s="70"/>
      <c r="G16" s="70"/>
      <c r="H16" s="71"/>
      <c r="I16" s="119"/>
      <c r="J16" s="40"/>
      <c r="K16" s="40"/>
      <c r="L16" s="65"/>
      <c r="M16" s="65"/>
      <c r="N16" s="65"/>
      <c r="O16" s="65"/>
      <c r="P16" s="65"/>
      <c r="Q16" s="65"/>
      <c r="R16" s="65"/>
      <c r="S16" s="65"/>
      <c r="T16" s="120"/>
      <c r="U16" s="120"/>
      <c r="V16" s="120"/>
      <c r="W16" s="121"/>
    </row>
    <row r="17" spans="1:23" ht="15.75">
      <c r="A17" s="118" t="s">
        <v>76</v>
      </c>
      <c r="B17" s="62"/>
      <c r="C17" s="71"/>
      <c r="D17" s="71"/>
      <c r="E17" s="70"/>
      <c r="F17" s="70"/>
      <c r="G17" s="70"/>
      <c r="H17" s="71"/>
      <c r="I17" s="119"/>
      <c r="J17" s="40"/>
      <c r="K17" s="40"/>
      <c r="L17" s="65"/>
      <c r="M17" s="65"/>
      <c r="N17" s="65"/>
      <c r="O17" s="65"/>
      <c r="P17" s="65"/>
      <c r="Q17" s="65"/>
      <c r="R17" s="65"/>
      <c r="S17" s="65"/>
      <c r="T17" s="120"/>
      <c r="U17" s="120"/>
      <c r="V17" s="120"/>
      <c r="W17" s="121"/>
    </row>
    <row r="18" spans="1:23" ht="31.5">
      <c r="A18" s="122" t="s">
        <v>13</v>
      </c>
      <c r="B18" s="62" t="s">
        <v>50</v>
      </c>
      <c r="C18" s="71"/>
      <c r="D18" s="71"/>
      <c r="E18" s="70"/>
      <c r="F18" s="70"/>
      <c r="G18" s="70"/>
      <c r="H18" s="71"/>
      <c r="I18" s="123"/>
      <c r="J18" s="123"/>
      <c r="K18" s="124"/>
      <c r="L18" s="125"/>
      <c r="M18" s="125"/>
      <c r="N18" s="125"/>
      <c r="O18" s="125"/>
      <c r="P18" s="125"/>
      <c r="Q18" s="125"/>
      <c r="R18" s="125"/>
      <c r="S18" s="125"/>
      <c r="T18" s="126"/>
      <c r="U18" s="126"/>
      <c r="V18" s="126"/>
      <c r="W18" s="127"/>
    </row>
    <row r="19" spans="1:23" ht="15.75">
      <c r="A19" s="122" t="s">
        <v>77</v>
      </c>
      <c r="B19" s="62"/>
      <c r="C19" s="71"/>
      <c r="D19" s="71"/>
      <c r="E19" s="70"/>
      <c r="F19" s="70"/>
      <c r="G19" s="70"/>
      <c r="H19" s="71"/>
      <c r="I19" s="123"/>
      <c r="J19" s="123"/>
      <c r="K19" s="124"/>
      <c r="L19" s="125"/>
      <c r="M19" s="125"/>
      <c r="N19" s="125"/>
      <c r="O19" s="125"/>
      <c r="P19" s="125"/>
      <c r="Q19" s="125"/>
      <c r="R19" s="125"/>
      <c r="S19" s="125"/>
      <c r="T19" s="126"/>
      <c r="U19" s="126"/>
      <c r="V19" s="126"/>
      <c r="W19" s="127"/>
    </row>
    <row r="20" spans="1:23" ht="15.75">
      <c r="A20" s="122" t="s">
        <v>144</v>
      </c>
      <c r="B20" s="62" t="s">
        <v>48</v>
      </c>
      <c r="C20" s="71"/>
      <c r="D20" s="71"/>
      <c r="E20" s="70"/>
      <c r="F20" s="70"/>
      <c r="G20" s="70"/>
      <c r="H20" s="70"/>
      <c r="I20" s="123"/>
      <c r="J20" s="123"/>
      <c r="K20" s="124"/>
      <c r="L20" s="125"/>
      <c r="M20" s="125"/>
      <c r="N20" s="125"/>
      <c r="O20" s="125"/>
      <c r="P20" s="125"/>
      <c r="Q20" s="125"/>
      <c r="R20" s="125"/>
      <c r="S20" s="125"/>
      <c r="T20" s="126"/>
      <c r="U20" s="126"/>
      <c r="V20" s="126"/>
      <c r="W20" s="127"/>
    </row>
    <row r="21" spans="1:23" ht="15.75">
      <c r="A21" s="128" t="s">
        <v>78</v>
      </c>
      <c r="B21" s="62"/>
      <c r="C21" s="71"/>
      <c r="D21" s="71"/>
      <c r="E21" s="70"/>
      <c r="F21" s="70"/>
      <c r="G21" s="70"/>
      <c r="H21" s="70"/>
      <c r="I21" s="123"/>
      <c r="J21" s="123"/>
      <c r="K21" s="124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9"/>
    </row>
    <row r="22" spans="1:23" ht="34.5" customHeight="1">
      <c r="A22" s="481" t="s">
        <v>93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3"/>
    </row>
    <row r="23" spans="1:23" ht="47.25">
      <c r="A23" s="118" t="s">
        <v>31</v>
      </c>
      <c r="B23" s="62" t="s">
        <v>94</v>
      </c>
      <c r="C23" s="71"/>
      <c r="D23" s="71"/>
      <c r="E23" s="70"/>
      <c r="F23" s="70"/>
      <c r="G23" s="70"/>
      <c r="H23" s="71"/>
      <c r="I23" s="119"/>
      <c r="J23" s="40"/>
      <c r="K23" s="40"/>
      <c r="L23" s="130"/>
      <c r="M23" s="65"/>
      <c r="N23" s="65"/>
      <c r="O23" s="65"/>
      <c r="P23" s="65"/>
      <c r="Q23" s="65"/>
      <c r="R23" s="65"/>
      <c r="S23" s="65"/>
      <c r="T23" s="120"/>
      <c r="U23" s="120"/>
      <c r="V23" s="120"/>
      <c r="W23" s="121"/>
    </row>
    <row r="24" spans="1:23" ht="15.75">
      <c r="A24" s="118" t="s">
        <v>67</v>
      </c>
      <c r="B24" s="62"/>
      <c r="C24" s="71"/>
      <c r="D24" s="71"/>
      <c r="E24" s="70"/>
      <c r="F24" s="70"/>
      <c r="G24" s="70"/>
      <c r="H24" s="71"/>
      <c r="I24" s="119"/>
      <c r="J24" s="40"/>
      <c r="K24" s="40"/>
      <c r="L24" s="130"/>
      <c r="M24" s="65"/>
      <c r="N24" s="65"/>
      <c r="O24" s="65"/>
      <c r="P24" s="65"/>
      <c r="Q24" s="65"/>
      <c r="R24" s="65"/>
      <c r="S24" s="65"/>
      <c r="T24" s="120"/>
      <c r="U24" s="120"/>
      <c r="V24" s="120"/>
      <c r="W24" s="121"/>
    </row>
    <row r="25" spans="1:23" ht="31.5">
      <c r="A25" s="122" t="s">
        <v>14</v>
      </c>
      <c r="B25" s="62" t="s">
        <v>95</v>
      </c>
      <c r="C25" s="71"/>
      <c r="D25" s="71"/>
      <c r="E25" s="70"/>
      <c r="F25" s="70"/>
      <c r="G25" s="70"/>
      <c r="H25" s="71"/>
      <c r="I25" s="123"/>
      <c r="J25" s="123"/>
      <c r="K25" s="124"/>
      <c r="L25" s="131"/>
      <c r="M25" s="125"/>
      <c r="N25" s="125"/>
      <c r="O25" s="125"/>
      <c r="P25" s="125"/>
      <c r="Q25" s="125"/>
      <c r="R25" s="125"/>
      <c r="S25" s="125"/>
      <c r="T25" s="126"/>
      <c r="U25" s="126"/>
      <c r="V25" s="126"/>
      <c r="W25" s="127"/>
    </row>
    <row r="26" spans="1:23" ht="15.75">
      <c r="A26" s="122" t="s">
        <v>68</v>
      </c>
      <c r="B26" s="62"/>
      <c r="C26" s="71"/>
      <c r="D26" s="71"/>
      <c r="E26" s="70"/>
      <c r="F26" s="70"/>
      <c r="G26" s="70"/>
      <c r="H26" s="71"/>
      <c r="I26" s="123"/>
      <c r="J26" s="123"/>
      <c r="K26" s="124"/>
      <c r="L26" s="131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9"/>
    </row>
    <row r="27" spans="1:23" ht="34.5" customHeight="1">
      <c r="A27" s="470" t="s">
        <v>96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2"/>
    </row>
    <row r="28" spans="1:23" s="10" customFormat="1" ht="15.75">
      <c r="A28" s="467" t="s">
        <v>55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9"/>
      <c r="L28" s="132"/>
      <c r="M28" s="132"/>
      <c r="N28" s="132"/>
      <c r="O28" s="132"/>
      <c r="P28" s="132"/>
      <c r="Q28" s="132"/>
      <c r="R28" s="132"/>
      <c r="S28" s="132"/>
      <c r="T28" s="133"/>
      <c r="U28" s="133"/>
      <c r="V28" s="133"/>
      <c r="W28" s="134"/>
    </row>
    <row r="29" spans="1:23" s="10" customFormat="1" ht="78.75">
      <c r="A29" s="135" t="s">
        <v>51</v>
      </c>
      <c r="B29" s="62" t="s">
        <v>143</v>
      </c>
      <c r="C29" s="71"/>
      <c r="D29" s="71"/>
      <c r="E29" s="39"/>
      <c r="F29" s="39"/>
      <c r="G29" s="39"/>
      <c r="H29" s="40"/>
      <c r="I29" s="136"/>
      <c r="J29" s="136"/>
      <c r="K29" s="137"/>
      <c r="L29" s="138"/>
      <c r="M29" s="132"/>
      <c r="N29" s="132"/>
      <c r="O29" s="132"/>
      <c r="P29" s="132"/>
      <c r="Q29" s="132"/>
      <c r="R29" s="132"/>
      <c r="S29" s="132"/>
      <c r="T29" s="133"/>
      <c r="U29" s="133"/>
      <c r="V29" s="133"/>
      <c r="W29" s="134"/>
    </row>
    <row r="30" spans="1:23" s="10" customFormat="1" ht="15.75">
      <c r="A30" s="135" t="s">
        <v>69</v>
      </c>
      <c r="B30" s="62"/>
      <c r="C30" s="71"/>
      <c r="D30" s="71"/>
      <c r="E30" s="39"/>
      <c r="F30" s="39"/>
      <c r="G30" s="39"/>
      <c r="H30" s="40"/>
      <c r="I30" s="136"/>
      <c r="J30" s="136"/>
      <c r="K30" s="137"/>
      <c r="L30" s="138"/>
      <c r="M30" s="132"/>
      <c r="N30" s="132"/>
      <c r="O30" s="132"/>
      <c r="P30" s="132"/>
      <c r="Q30" s="132"/>
      <c r="R30" s="132"/>
      <c r="S30" s="132"/>
      <c r="T30" s="133"/>
      <c r="U30" s="133"/>
      <c r="V30" s="133"/>
      <c r="W30" s="139"/>
    </row>
    <row r="31" spans="1:23" s="10" customFormat="1" ht="47.25">
      <c r="A31" s="135" t="s">
        <v>52</v>
      </c>
      <c r="B31" s="62" t="s">
        <v>97</v>
      </c>
      <c r="C31" s="71" t="s">
        <v>85</v>
      </c>
      <c r="D31" s="71"/>
      <c r="E31" s="39"/>
      <c r="F31" s="39"/>
      <c r="G31" s="39"/>
      <c r="H31" s="40"/>
      <c r="I31" s="136"/>
      <c r="J31" s="136"/>
      <c r="K31" s="137"/>
      <c r="L31" s="138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9"/>
    </row>
    <row r="32" spans="1:23" s="10" customFormat="1" ht="15.75">
      <c r="A32" s="135" t="s">
        <v>70</v>
      </c>
      <c r="B32" s="62"/>
      <c r="C32" s="71"/>
      <c r="D32" s="71"/>
      <c r="E32" s="39"/>
      <c r="F32" s="39"/>
      <c r="G32" s="39"/>
      <c r="H32" s="40"/>
      <c r="I32" s="136"/>
      <c r="J32" s="136"/>
      <c r="K32" s="137"/>
      <c r="L32" s="138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9"/>
    </row>
    <row r="33" spans="1:23" s="10" customFormat="1" ht="31.5">
      <c r="A33" s="135" t="s">
        <v>53</v>
      </c>
      <c r="B33" s="77" t="s">
        <v>54</v>
      </c>
      <c r="C33" s="140" t="s">
        <v>85</v>
      </c>
      <c r="D33" s="140"/>
      <c r="E33" s="39"/>
      <c r="F33" s="39"/>
      <c r="G33" s="39"/>
      <c r="H33" s="40"/>
      <c r="I33" s="136"/>
      <c r="J33" s="136"/>
      <c r="K33" s="137"/>
      <c r="L33" s="138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9"/>
    </row>
    <row r="34" spans="1:23" s="10" customFormat="1" ht="15.75">
      <c r="A34" s="135" t="s">
        <v>71</v>
      </c>
      <c r="B34" s="77"/>
      <c r="C34" s="140"/>
      <c r="D34" s="140"/>
      <c r="E34" s="39"/>
      <c r="F34" s="39"/>
      <c r="G34" s="39"/>
      <c r="H34" s="40"/>
      <c r="I34" s="136"/>
      <c r="J34" s="136"/>
      <c r="K34" s="137"/>
      <c r="L34" s="138"/>
      <c r="M34" s="132"/>
      <c r="N34" s="132"/>
      <c r="O34" s="132"/>
      <c r="P34" s="132"/>
      <c r="Q34" s="132"/>
      <c r="R34" s="132"/>
      <c r="S34" s="132"/>
      <c r="T34" s="132"/>
      <c r="U34" s="132"/>
      <c r="V34" s="133"/>
      <c r="W34" s="139"/>
    </row>
    <row r="35" spans="1:23" s="10" customFormat="1" ht="15.75">
      <c r="A35" s="467" t="s">
        <v>56</v>
      </c>
      <c r="B35" s="468"/>
      <c r="C35" s="468"/>
      <c r="D35" s="468"/>
      <c r="E35" s="468"/>
      <c r="F35" s="468"/>
      <c r="G35" s="468"/>
      <c r="H35" s="468"/>
      <c r="I35" s="468"/>
      <c r="J35" s="468"/>
      <c r="K35" s="469"/>
      <c r="L35" s="132"/>
      <c r="M35" s="132"/>
      <c r="N35" s="132"/>
      <c r="O35" s="132"/>
      <c r="P35" s="132"/>
      <c r="Q35" s="132"/>
      <c r="R35" s="132"/>
      <c r="S35" s="132"/>
      <c r="T35" s="133"/>
      <c r="U35" s="133"/>
      <c r="V35" s="133"/>
      <c r="W35" s="134"/>
    </row>
    <row r="36" spans="1:23" s="10" customFormat="1" ht="78.75">
      <c r="A36" s="135" t="s">
        <v>57</v>
      </c>
      <c r="B36" s="62" t="s">
        <v>142</v>
      </c>
      <c r="C36" s="71"/>
      <c r="D36" s="71"/>
      <c r="E36" s="39"/>
      <c r="F36" s="39"/>
      <c r="G36" s="39"/>
      <c r="H36" s="40"/>
      <c r="I36" s="136"/>
      <c r="J36" s="136"/>
      <c r="K36" s="137"/>
      <c r="L36" s="138"/>
      <c r="M36" s="132"/>
      <c r="N36" s="132"/>
      <c r="O36" s="132"/>
      <c r="P36" s="132"/>
      <c r="Q36" s="132"/>
      <c r="R36" s="132"/>
      <c r="S36" s="132"/>
      <c r="T36" s="133"/>
      <c r="U36" s="133"/>
      <c r="V36" s="133"/>
      <c r="W36" s="134"/>
    </row>
    <row r="37" spans="1:23" s="10" customFormat="1" ht="15.75">
      <c r="A37" s="135" t="s">
        <v>72</v>
      </c>
      <c r="B37" s="62"/>
      <c r="C37" s="71"/>
      <c r="D37" s="71"/>
      <c r="E37" s="39"/>
      <c r="F37" s="39"/>
      <c r="G37" s="39"/>
      <c r="H37" s="40"/>
      <c r="I37" s="136"/>
      <c r="J37" s="136"/>
      <c r="K37" s="137"/>
      <c r="L37" s="138"/>
      <c r="M37" s="132"/>
      <c r="N37" s="132"/>
      <c r="O37" s="132"/>
      <c r="P37" s="132"/>
      <c r="Q37" s="132"/>
      <c r="R37" s="132"/>
      <c r="S37" s="132"/>
      <c r="T37" s="133"/>
      <c r="U37" s="133"/>
      <c r="V37" s="133"/>
      <c r="W37" s="139"/>
    </row>
    <row r="38" spans="1:23" s="10" customFormat="1" ht="48.75" customHeight="1">
      <c r="A38" s="135" t="s">
        <v>60</v>
      </c>
      <c r="B38" s="62" t="s">
        <v>98</v>
      </c>
      <c r="C38" s="71" t="s">
        <v>85</v>
      </c>
      <c r="D38" s="71"/>
      <c r="E38" s="39"/>
      <c r="F38" s="39"/>
      <c r="G38" s="39"/>
      <c r="H38" s="40"/>
      <c r="I38" s="136"/>
      <c r="J38" s="136"/>
      <c r="K38" s="137"/>
      <c r="L38" s="138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9"/>
    </row>
    <row r="39" spans="1:23" s="10" customFormat="1" ht="15.75">
      <c r="A39" s="135" t="s">
        <v>73</v>
      </c>
      <c r="B39" s="62"/>
      <c r="C39" s="71"/>
      <c r="D39" s="71"/>
      <c r="E39" s="39"/>
      <c r="F39" s="39"/>
      <c r="G39" s="39"/>
      <c r="H39" s="40"/>
      <c r="I39" s="136"/>
      <c r="J39" s="136"/>
      <c r="K39" s="137"/>
      <c r="L39" s="138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9"/>
    </row>
    <row r="40" spans="1:23" s="10" customFormat="1" ht="31.5">
      <c r="A40" s="135" t="s">
        <v>59</v>
      </c>
      <c r="B40" s="77" t="s">
        <v>58</v>
      </c>
      <c r="C40" s="140" t="s">
        <v>85</v>
      </c>
      <c r="D40" s="140"/>
      <c r="E40" s="39"/>
      <c r="F40" s="39"/>
      <c r="G40" s="39"/>
      <c r="H40" s="40"/>
      <c r="I40" s="136"/>
      <c r="J40" s="136"/>
      <c r="K40" s="137"/>
      <c r="L40" s="138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9"/>
    </row>
    <row r="41" spans="1:23" s="10" customFormat="1" ht="15.75">
      <c r="A41" s="135" t="s">
        <v>74</v>
      </c>
      <c r="B41" s="77"/>
      <c r="C41" s="140"/>
      <c r="D41" s="140"/>
      <c r="E41" s="39"/>
      <c r="F41" s="39"/>
      <c r="G41" s="39"/>
      <c r="H41" s="40"/>
      <c r="I41" s="136"/>
      <c r="J41" s="136"/>
      <c r="K41" s="137"/>
      <c r="L41" s="138"/>
      <c r="M41" s="132"/>
      <c r="N41" s="132"/>
      <c r="O41" s="132"/>
      <c r="P41" s="132"/>
      <c r="Q41" s="132"/>
      <c r="R41" s="132"/>
      <c r="S41" s="132"/>
      <c r="T41" s="133"/>
      <c r="U41" s="133"/>
      <c r="V41" s="133"/>
      <c r="W41" s="139"/>
    </row>
    <row r="42" spans="1:23" s="10" customFormat="1" ht="15.75">
      <c r="A42" s="467" t="s">
        <v>99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9"/>
      <c r="L42" s="132"/>
      <c r="M42" s="132"/>
      <c r="N42" s="132"/>
      <c r="O42" s="132"/>
      <c r="P42" s="132"/>
      <c r="Q42" s="132"/>
      <c r="R42" s="132"/>
      <c r="S42" s="132"/>
      <c r="T42" s="133"/>
      <c r="U42" s="133"/>
      <c r="V42" s="133"/>
      <c r="W42" s="134"/>
    </row>
    <row r="43" spans="1:23" s="10" customFormat="1" ht="15.75">
      <c r="A43" s="135" t="s">
        <v>61</v>
      </c>
      <c r="B43" s="62"/>
      <c r="C43" s="71" t="s">
        <v>85</v>
      </c>
      <c r="D43" s="71"/>
      <c r="E43" s="39"/>
      <c r="F43" s="39"/>
      <c r="G43" s="39"/>
      <c r="H43" s="40"/>
      <c r="I43" s="136"/>
      <c r="J43" s="136"/>
      <c r="K43" s="137"/>
      <c r="L43" s="138"/>
      <c r="M43" s="132"/>
      <c r="N43" s="132"/>
      <c r="O43" s="132"/>
      <c r="P43" s="132"/>
      <c r="Q43" s="132"/>
      <c r="R43" s="132"/>
      <c r="S43" s="132"/>
      <c r="T43" s="133"/>
      <c r="U43" s="133"/>
      <c r="V43" s="133"/>
      <c r="W43" s="134"/>
    </row>
    <row r="44" spans="1:23" ht="15.75">
      <c r="A44" s="470" t="s">
        <v>100</v>
      </c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2"/>
    </row>
    <row r="45" spans="1:23" s="10" customFormat="1" ht="15.75">
      <c r="A45" s="141" t="s">
        <v>17</v>
      </c>
      <c r="B45" s="62"/>
      <c r="C45" s="71" t="s">
        <v>85</v>
      </c>
      <c r="D45" s="71"/>
      <c r="E45" s="39"/>
      <c r="F45" s="39"/>
      <c r="G45" s="39"/>
      <c r="H45" s="40"/>
      <c r="I45" s="136"/>
      <c r="J45" s="136"/>
      <c r="K45" s="137"/>
      <c r="L45" s="138"/>
      <c r="M45" s="132"/>
      <c r="N45" s="132"/>
      <c r="O45" s="132"/>
      <c r="P45" s="132"/>
      <c r="Q45" s="132"/>
      <c r="R45" s="132"/>
      <c r="S45" s="132"/>
      <c r="T45" s="133"/>
      <c r="U45" s="133"/>
      <c r="V45" s="133"/>
      <c r="W45" s="134"/>
    </row>
    <row r="46" spans="1:23" s="10" customFormat="1" ht="15.75">
      <c r="A46" s="141" t="s">
        <v>18</v>
      </c>
      <c r="B46" s="62"/>
      <c r="C46" s="71" t="s">
        <v>85</v>
      </c>
      <c r="D46" s="71"/>
      <c r="E46" s="39"/>
      <c r="F46" s="39"/>
      <c r="G46" s="39"/>
      <c r="H46" s="40"/>
      <c r="I46" s="136"/>
      <c r="J46" s="136"/>
      <c r="K46" s="137"/>
      <c r="L46" s="138"/>
      <c r="M46" s="132"/>
      <c r="N46" s="132"/>
      <c r="O46" s="132"/>
      <c r="P46" s="132"/>
      <c r="Q46" s="132"/>
      <c r="R46" s="132"/>
      <c r="S46" s="132"/>
      <c r="T46" s="133"/>
      <c r="U46" s="133"/>
      <c r="V46" s="133"/>
      <c r="W46" s="134"/>
    </row>
    <row r="47" spans="1:23" ht="31.5" customHeight="1">
      <c r="A47" s="473" t="s">
        <v>191</v>
      </c>
      <c r="B47" s="471"/>
      <c r="C47" s="471"/>
      <c r="D47" s="471"/>
      <c r="E47" s="471"/>
      <c r="F47" s="471"/>
      <c r="G47" s="471"/>
      <c r="H47" s="471"/>
      <c r="I47" s="471"/>
      <c r="J47" s="471"/>
      <c r="K47" s="474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</row>
    <row r="48" spans="1:23" s="10" customFormat="1" ht="15.75">
      <c r="A48" s="79" t="s">
        <v>192</v>
      </c>
      <c r="B48" s="62"/>
      <c r="C48" s="63"/>
      <c r="D48" s="63"/>
      <c r="E48" s="37"/>
      <c r="F48" s="37"/>
      <c r="G48" s="37"/>
      <c r="H48" s="38"/>
      <c r="I48" s="74"/>
      <c r="J48" s="75"/>
      <c r="K48" s="76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</row>
    <row r="49" spans="1:23" s="10" customFormat="1" ht="15.75">
      <c r="A49" s="79" t="s">
        <v>193</v>
      </c>
      <c r="B49" s="62"/>
      <c r="C49" s="63"/>
      <c r="D49" s="63"/>
      <c r="E49" s="37"/>
      <c r="F49" s="37"/>
      <c r="G49" s="37"/>
      <c r="H49" s="38"/>
      <c r="I49" s="74"/>
      <c r="J49" s="75"/>
      <c r="K49" s="76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</row>
    <row r="50" spans="1:23" s="11" customFormat="1" ht="15.75">
      <c r="A50" s="110" t="s">
        <v>19</v>
      </c>
      <c r="B50" s="48" t="s">
        <v>20</v>
      </c>
      <c r="C50" s="49"/>
      <c r="D50" s="49"/>
      <c r="E50" s="48"/>
      <c r="F50" s="48"/>
      <c r="G50" s="48"/>
      <c r="H50" s="48"/>
      <c r="I50" s="50"/>
      <c r="J50" s="51"/>
      <c r="K50" s="52"/>
      <c r="L50" s="111"/>
      <c r="M50" s="111"/>
      <c r="N50" s="111"/>
      <c r="O50" s="111"/>
      <c r="P50" s="111"/>
      <c r="Q50" s="111"/>
      <c r="R50" s="111"/>
      <c r="S50" s="111"/>
      <c r="T50" s="112"/>
      <c r="U50" s="112"/>
      <c r="V50" s="112"/>
      <c r="W50" s="113"/>
    </row>
    <row r="51" spans="1:23" s="16" customFormat="1" ht="31.5">
      <c r="A51" s="114" t="s">
        <v>21</v>
      </c>
      <c r="B51" s="69" t="s">
        <v>62</v>
      </c>
      <c r="C51" s="142" t="s">
        <v>85</v>
      </c>
      <c r="D51" s="142"/>
      <c r="E51" s="81"/>
      <c r="F51" s="81"/>
      <c r="G51" s="81"/>
      <c r="H51" s="98"/>
      <c r="I51" s="143"/>
      <c r="J51" s="143"/>
      <c r="K51" s="144"/>
      <c r="L51" s="145"/>
      <c r="M51" s="115"/>
      <c r="N51" s="115"/>
      <c r="O51" s="115"/>
      <c r="P51" s="115"/>
      <c r="Q51" s="115"/>
      <c r="R51" s="115"/>
      <c r="S51" s="115"/>
      <c r="T51" s="116"/>
      <c r="U51" s="116"/>
      <c r="V51" s="116"/>
      <c r="W51" s="117"/>
    </row>
    <row r="52" spans="1:23" s="10" customFormat="1" ht="15.75">
      <c r="A52" s="135" t="s">
        <v>10</v>
      </c>
      <c r="B52" s="62"/>
      <c r="C52" s="71"/>
      <c r="D52" s="71"/>
      <c r="E52" s="39"/>
      <c r="F52" s="39"/>
      <c r="G52" s="39"/>
      <c r="H52" s="40"/>
      <c r="I52" s="136"/>
      <c r="J52" s="136"/>
      <c r="K52" s="137"/>
      <c r="L52" s="138"/>
      <c r="M52" s="132"/>
      <c r="N52" s="132"/>
      <c r="O52" s="132"/>
      <c r="P52" s="132"/>
      <c r="Q52" s="132"/>
      <c r="R52" s="132"/>
      <c r="S52" s="132"/>
      <c r="T52" s="133"/>
      <c r="U52" s="133"/>
      <c r="V52" s="133"/>
      <c r="W52" s="134"/>
    </row>
    <row r="53" spans="1:23" s="10" customFormat="1" ht="15.75">
      <c r="A53" s="135" t="s">
        <v>11</v>
      </c>
      <c r="B53" s="62"/>
      <c r="C53" s="71"/>
      <c r="D53" s="71"/>
      <c r="E53" s="39"/>
      <c r="F53" s="39"/>
      <c r="G53" s="39"/>
      <c r="H53" s="40"/>
      <c r="I53" s="136"/>
      <c r="J53" s="136"/>
      <c r="K53" s="137"/>
      <c r="L53" s="138"/>
      <c r="M53" s="132"/>
      <c r="N53" s="132"/>
      <c r="O53" s="132"/>
      <c r="P53" s="132"/>
      <c r="Q53" s="132"/>
      <c r="R53" s="132"/>
      <c r="S53" s="132"/>
      <c r="T53" s="133"/>
      <c r="U53" s="133"/>
      <c r="V53" s="133"/>
      <c r="W53" s="134"/>
    </row>
    <row r="54" spans="1:23" s="16" customFormat="1" ht="47.25">
      <c r="A54" s="114" t="s">
        <v>22</v>
      </c>
      <c r="B54" s="69" t="s">
        <v>75</v>
      </c>
      <c r="C54" s="142" t="s">
        <v>85</v>
      </c>
      <c r="D54" s="142"/>
      <c r="E54" s="81"/>
      <c r="F54" s="81"/>
      <c r="G54" s="81"/>
      <c r="H54" s="98"/>
      <c r="I54" s="143"/>
      <c r="J54" s="143"/>
      <c r="K54" s="144"/>
      <c r="L54" s="145"/>
      <c r="M54" s="115"/>
      <c r="N54" s="115"/>
      <c r="O54" s="115"/>
      <c r="P54" s="115"/>
      <c r="Q54" s="115"/>
      <c r="R54" s="115"/>
      <c r="S54" s="115"/>
      <c r="T54" s="116"/>
      <c r="U54" s="116"/>
      <c r="V54" s="116"/>
      <c r="W54" s="117"/>
    </row>
    <row r="55" spans="1:23" s="10" customFormat="1" ht="15.75">
      <c r="A55" s="135" t="s">
        <v>12</v>
      </c>
      <c r="B55" s="62"/>
      <c r="C55" s="71"/>
      <c r="D55" s="71"/>
      <c r="E55" s="39"/>
      <c r="F55" s="39"/>
      <c r="G55" s="39"/>
      <c r="H55" s="40"/>
      <c r="I55" s="136"/>
      <c r="J55" s="136"/>
      <c r="K55" s="137"/>
      <c r="L55" s="138"/>
      <c r="M55" s="132"/>
      <c r="N55" s="132"/>
      <c r="O55" s="132"/>
      <c r="P55" s="132"/>
      <c r="Q55" s="132"/>
      <c r="R55" s="132"/>
      <c r="S55" s="132"/>
      <c r="T55" s="133"/>
      <c r="U55" s="133"/>
      <c r="V55" s="133"/>
      <c r="W55" s="134"/>
    </row>
    <row r="56" spans="1:23" s="10" customFormat="1" ht="15.75">
      <c r="A56" s="135" t="s">
        <v>13</v>
      </c>
      <c r="B56" s="62"/>
      <c r="C56" s="71"/>
      <c r="D56" s="71"/>
      <c r="E56" s="39"/>
      <c r="F56" s="39"/>
      <c r="G56" s="39"/>
      <c r="H56" s="40"/>
      <c r="I56" s="136"/>
      <c r="J56" s="136"/>
      <c r="K56" s="137"/>
      <c r="L56" s="138"/>
      <c r="M56" s="132"/>
      <c r="N56" s="132"/>
      <c r="O56" s="132"/>
      <c r="P56" s="132"/>
      <c r="Q56" s="132"/>
      <c r="R56" s="132"/>
      <c r="S56" s="132"/>
      <c r="T56" s="133"/>
      <c r="U56" s="133"/>
      <c r="V56" s="133"/>
      <c r="W56" s="134"/>
    </row>
    <row r="57" spans="1:23" s="17" customFormat="1" ht="33.75" customHeight="1">
      <c r="A57" s="114" t="s">
        <v>29</v>
      </c>
      <c r="B57" s="69" t="s">
        <v>65</v>
      </c>
      <c r="C57" s="142" t="s">
        <v>85</v>
      </c>
      <c r="D57" s="142"/>
      <c r="E57" s="82"/>
      <c r="F57" s="82"/>
      <c r="G57" s="82"/>
      <c r="H57" s="98"/>
      <c r="I57" s="146"/>
      <c r="J57" s="146"/>
      <c r="K57" s="147"/>
      <c r="L57" s="148"/>
      <c r="M57" s="149"/>
      <c r="N57" s="149"/>
      <c r="O57" s="149"/>
      <c r="P57" s="149"/>
      <c r="Q57" s="149"/>
      <c r="R57" s="149"/>
      <c r="S57" s="149"/>
      <c r="T57" s="150"/>
      <c r="U57" s="150"/>
      <c r="V57" s="150"/>
      <c r="W57" s="151"/>
    </row>
    <row r="58" spans="1:23" s="10" customFormat="1" ht="15.75">
      <c r="A58" s="135" t="s">
        <v>31</v>
      </c>
      <c r="B58" s="62"/>
      <c r="C58" s="71"/>
      <c r="D58" s="71"/>
      <c r="E58" s="39"/>
      <c r="F58" s="39"/>
      <c r="G58" s="39"/>
      <c r="H58" s="40"/>
      <c r="I58" s="136"/>
      <c r="J58" s="136"/>
      <c r="K58" s="137"/>
      <c r="L58" s="138"/>
      <c r="M58" s="132"/>
      <c r="N58" s="132"/>
      <c r="O58" s="132"/>
      <c r="P58" s="132"/>
      <c r="Q58" s="132"/>
      <c r="R58" s="132"/>
      <c r="S58" s="132"/>
      <c r="T58" s="133"/>
      <c r="U58" s="133"/>
      <c r="V58" s="133"/>
      <c r="W58" s="134"/>
    </row>
    <row r="59" spans="1:23" s="10" customFormat="1" ht="15.75">
      <c r="A59" s="135" t="s">
        <v>14</v>
      </c>
      <c r="B59" s="62"/>
      <c r="C59" s="71"/>
      <c r="D59" s="71"/>
      <c r="E59" s="39"/>
      <c r="F59" s="39"/>
      <c r="G59" s="39"/>
      <c r="H59" s="40"/>
      <c r="I59" s="136"/>
      <c r="J59" s="136"/>
      <c r="K59" s="137"/>
      <c r="L59" s="138"/>
      <c r="M59" s="132"/>
      <c r="N59" s="132"/>
      <c r="O59" s="132"/>
      <c r="P59" s="132"/>
      <c r="Q59" s="132"/>
      <c r="R59" s="132"/>
      <c r="S59" s="132"/>
      <c r="T59" s="133"/>
      <c r="U59" s="133"/>
      <c r="V59" s="133"/>
      <c r="W59" s="134"/>
    </row>
    <row r="60" spans="1:23" s="17" customFormat="1" ht="15.75">
      <c r="A60" s="114" t="s">
        <v>32</v>
      </c>
      <c r="B60" s="69" t="s">
        <v>63</v>
      </c>
      <c r="C60" s="142" t="s">
        <v>85</v>
      </c>
      <c r="D60" s="142"/>
      <c r="E60" s="82"/>
      <c r="F60" s="82"/>
      <c r="G60" s="82"/>
      <c r="H60" s="98"/>
      <c r="I60" s="146"/>
      <c r="J60" s="146"/>
      <c r="K60" s="147"/>
      <c r="L60" s="148"/>
      <c r="M60" s="149"/>
      <c r="N60" s="149"/>
      <c r="O60" s="149"/>
      <c r="P60" s="149"/>
      <c r="Q60" s="149"/>
      <c r="R60" s="149"/>
      <c r="S60" s="149"/>
      <c r="T60" s="150"/>
      <c r="U60" s="150"/>
      <c r="V60" s="150"/>
      <c r="W60" s="151"/>
    </row>
    <row r="61" spans="1:23" s="10" customFormat="1" ht="15.75">
      <c r="A61" s="135" t="s">
        <v>15</v>
      </c>
      <c r="B61" s="37"/>
      <c r="C61" s="40"/>
      <c r="D61" s="40"/>
      <c r="E61" s="39"/>
      <c r="F61" s="39"/>
      <c r="G61" s="39"/>
      <c r="H61" s="40"/>
      <c r="I61" s="136"/>
      <c r="J61" s="136"/>
      <c r="K61" s="137"/>
      <c r="L61" s="138"/>
      <c r="M61" s="132"/>
      <c r="N61" s="132"/>
      <c r="O61" s="132"/>
      <c r="P61" s="132"/>
      <c r="Q61" s="132"/>
      <c r="R61" s="132"/>
      <c r="S61" s="132"/>
      <c r="T61" s="133"/>
      <c r="U61" s="133"/>
      <c r="V61" s="133"/>
      <c r="W61" s="134"/>
    </row>
    <row r="62" spans="1:23" s="10" customFormat="1" ht="15.75">
      <c r="A62" s="135" t="s">
        <v>16</v>
      </c>
      <c r="B62" s="37"/>
      <c r="C62" s="40"/>
      <c r="D62" s="40"/>
      <c r="E62" s="39"/>
      <c r="F62" s="39"/>
      <c r="G62" s="39"/>
      <c r="H62" s="39"/>
      <c r="I62" s="136"/>
      <c r="J62" s="136"/>
      <c r="K62" s="137"/>
      <c r="L62" s="138"/>
      <c r="M62" s="132"/>
      <c r="N62" s="132"/>
      <c r="O62" s="132"/>
      <c r="P62" s="132"/>
      <c r="Q62" s="132"/>
      <c r="R62" s="132"/>
      <c r="S62" s="132"/>
      <c r="T62" s="133"/>
      <c r="U62" s="133"/>
      <c r="V62" s="133"/>
      <c r="W62" s="134"/>
    </row>
    <row r="63" spans="1:23" s="17" customFormat="1" ht="17.25" customHeight="1">
      <c r="A63" s="114" t="s">
        <v>66</v>
      </c>
      <c r="B63" s="69" t="s">
        <v>64</v>
      </c>
      <c r="C63" s="142" t="s">
        <v>85</v>
      </c>
      <c r="D63" s="142"/>
      <c r="E63" s="81"/>
      <c r="F63" s="81"/>
      <c r="G63" s="81"/>
      <c r="H63" s="98"/>
      <c r="I63" s="143"/>
      <c r="J63" s="143"/>
      <c r="K63" s="144"/>
      <c r="L63" s="145"/>
      <c r="M63" s="115"/>
      <c r="N63" s="115"/>
      <c r="O63" s="115"/>
      <c r="P63" s="115"/>
      <c r="Q63" s="115"/>
      <c r="R63" s="115"/>
      <c r="S63" s="115"/>
      <c r="T63" s="116"/>
      <c r="U63" s="116"/>
      <c r="V63" s="116"/>
      <c r="W63" s="117"/>
    </row>
    <row r="64" spans="1:23" s="10" customFormat="1" ht="15.75">
      <c r="A64" s="135" t="s">
        <v>17</v>
      </c>
      <c r="B64" s="62"/>
      <c r="C64" s="71"/>
      <c r="D64" s="71"/>
      <c r="E64" s="39"/>
      <c r="F64" s="39"/>
      <c r="G64" s="39"/>
      <c r="H64" s="40"/>
      <c r="I64" s="136"/>
      <c r="J64" s="136"/>
      <c r="K64" s="137"/>
      <c r="L64" s="138"/>
      <c r="M64" s="132"/>
      <c r="N64" s="132"/>
      <c r="O64" s="132"/>
      <c r="P64" s="132"/>
      <c r="Q64" s="132"/>
      <c r="R64" s="132"/>
      <c r="S64" s="132"/>
      <c r="T64" s="133"/>
      <c r="U64" s="133"/>
      <c r="V64" s="133"/>
      <c r="W64" s="134"/>
    </row>
    <row r="65" spans="1:23" s="10" customFormat="1" ht="15.75">
      <c r="A65" s="135" t="s">
        <v>18</v>
      </c>
      <c r="B65" s="37"/>
      <c r="C65" s="40"/>
      <c r="D65" s="40"/>
      <c r="E65" s="39"/>
      <c r="F65" s="39"/>
      <c r="G65" s="39"/>
      <c r="H65" s="39"/>
      <c r="I65" s="136"/>
      <c r="J65" s="136"/>
      <c r="K65" s="137"/>
      <c r="L65" s="138"/>
      <c r="M65" s="132"/>
      <c r="N65" s="132"/>
      <c r="O65" s="132"/>
      <c r="P65" s="132"/>
      <c r="Q65" s="132"/>
      <c r="R65" s="132"/>
      <c r="S65" s="132"/>
      <c r="T65" s="133"/>
      <c r="U65" s="133"/>
      <c r="V65" s="133"/>
      <c r="W65" s="134"/>
    </row>
    <row r="66" spans="1:23" ht="15.75">
      <c r="A66" s="110" t="s">
        <v>23</v>
      </c>
      <c r="B66" s="48" t="s">
        <v>101</v>
      </c>
      <c r="C66" s="49"/>
      <c r="D66" s="49"/>
      <c r="E66" s="48"/>
      <c r="F66" s="48"/>
      <c r="G66" s="48"/>
      <c r="H66" s="48"/>
      <c r="I66" s="50"/>
      <c r="J66" s="51"/>
      <c r="K66" s="52"/>
      <c r="L66" s="86"/>
      <c r="M66" s="86"/>
      <c r="N66" s="86"/>
      <c r="O66" s="86"/>
      <c r="P66" s="86"/>
      <c r="Q66" s="86"/>
      <c r="R66" s="86"/>
      <c r="S66" s="86"/>
      <c r="T66" s="152"/>
      <c r="U66" s="152"/>
      <c r="V66" s="152"/>
      <c r="W66" s="153"/>
    </row>
    <row r="67" spans="1:23" s="10" customFormat="1" ht="32.25" customHeight="1">
      <c r="A67" s="114" t="s">
        <v>21</v>
      </c>
      <c r="B67" s="69" t="s">
        <v>102</v>
      </c>
      <c r="C67" s="142" t="s">
        <v>85</v>
      </c>
      <c r="D67" s="142"/>
      <c r="E67" s="81"/>
      <c r="F67" s="81"/>
      <c r="G67" s="81"/>
      <c r="H67" s="98"/>
      <c r="I67" s="143"/>
      <c r="J67" s="143"/>
      <c r="K67" s="144"/>
      <c r="L67" s="145"/>
      <c r="M67" s="115"/>
      <c r="N67" s="115"/>
      <c r="O67" s="115"/>
      <c r="P67" s="115"/>
      <c r="Q67" s="115"/>
      <c r="R67" s="115"/>
      <c r="S67" s="115"/>
      <c r="T67" s="116"/>
      <c r="U67" s="116"/>
      <c r="V67" s="116"/>
      <c r="W67" s="117"/>
    </row>
    <row r="68" spans="1:23" s="10" customFormat="1" ht="15.75">
      <c r="A68" s="118" t="s">
        <v>10</v>
      </c>
      <c r="B68" s="62"/>
      <c r="C68" s="71"/>
      <c r="D68" s="71"/>
      <c r="E68" s="70"/>
      <c r="F68" s="70"/>
      <c r="G68" s="70"/>
      <c r="H68" s="71"/>
      <c r="I68" s="154"/>
      <c r="J68" s="119"/>
      <c r="K68" s="119"/>
      <c r="L68" s="130"/>
      <c r="M68" s="88"/>
      <c r="N68" s="88"/>
      <c r="O68" s="88"/>
      <c r="P68" s="88"/>
      <c r="Q68" s="88"/>
      <c r="R68" s="88"/>
      <c r="S68" s="88"/>
      <c r="T68" s="155"/>
      <c r="U68" s="155"/>
      <c r="V68" s="155"/>
      <c r="W68" s="156"/>
    </row>
    <row r="69" spans="1:23" s="9" customFormat="1" ht="15.75">
      <c r="A69" s="118" t="s">
        <v>11</v>
      </c>
      <c r="B69" s="62"/>
      <c r="C69" s="71"/>
      <c r="D69" s="71"/>
      <c r="E69" s="70"/>
      <c r="F69" s="70"/>
      <c r="G69" s="70"/>
      <c r="H69" s="71"/>
      <c r="I69" s="154"/>
      <c r="J69" s="119"/>
      <c r="K69" s="119"/>
      <c r="L69" s="130"/>
      <c r="M69" s="88"/>
      <c r="N69" s="88"/>
      <c r="O69" s="88"/>
      <c r="P69" s="88"/>
      <c r="Q69" s="88"/>
      <c r="R69" s="88"/>
      <c r="S69" s="88"/>
      <c r="T69" s="155"/>
      <c r="U69" s="155"/>
      <c r="V69" s="155"/>
      <c r="W69" s="156"/>
    </row>
    <row r="70" spans="1:23" ht="64.5" customHeight="1">
      <c r="A70" s="114" t="s">
        <v>22</v>
      </c>
      <c r="B70" s="69" t="s">
        <v>103</v>
      </c>
      <c r="C70" s="142" t="s">
        <v>85</v>
      </c>
      <c r="D70" s="142"/>
      <c r="E70" s="81"/>
      <c r="F70" s="81"/>
      <c r="G70" s="81"/>
      <c r="H70" s="98"/>
      <c r="I70" s="143"/>
      <c r="J70" s="143"/>
      <c r="K70" s="144"/>
      <c r="L70" s="145"/>
      <c r="M70" s="115"/>
      <c r="N70" s="115"/>
      <c r="O70" s="115"/>
      <c r="P70" s="115"/>
      <c r="Q70" s="115"/>
      <c r="R70" s="115"/>
      <c r="S70" s="115"/>
      <c r="T70" s="116"/>
      <c r="U70" s="116"/>
      <c r="V70" s="116"/>
      <c r="W70" s="117"/>
    </row>
    <row r="71" spans="1:23" ht="15.75">
      <c r="A71" s="135" t="s">
        <v>12</v>
      </c>
      <c r="B71" s="37"/>
      <c r="C71" s="40"/>
      <c r="D71" s="40"/>
      <c r="E71" s="39"/>
      <c r="F71" s="39"/>
      <c r="G71" s="39"/>
      <c r="H71" s="40"/>
      <c r="I71" s="136"/>
      <c r="J71" s="136"/>
      <c r="K71" s="137"/>
      <c r="L71" s="138"/>
      <c r="M71" s="132"/>
      <c r="N71" s="132"/>
      <c r="O71" s="132"/>
      <c r="P71" s="132"/>
      <c r="Q71" s="132"/>
      <c r="R71" s="132"/>
      <c r="S71" s="132"/>
      <c r="T71" s="133"/>
      <c r="U71" s="133"/>
      <c r="V71" s="133"/>
      <c r="W71" s="134"/>
    </row>
    <row r="72" spans="1:23" ht="15.75">
      <c r="A72" s="135" t="s">
        <v>13</v>
      </c>
      <c r="B72" s="37"/>
      <c r="C72" s="40"/>
      <c r="D72" s="40"/>
      <c r="E72" s="39"/>
      <c r="F72" s="39"/>
      <c r="G72" s="39"/>
      <c r="H72" s="39"/>
      <c r="I72" s="136"/>
      <c r="J72" s="136"/>
      <c r="K72" s="137"/>
      <c r="L72" s="138"/>
      <c r="M72" s="132"/>
      <c r="N72" s="132"/>
      <c r="O72" s="132"/>
      <c r="P72" s="132"/>
      <c r="Q72" s="132"/>
      <c r="R72" s="132"/>
      <c r="S72" s="132"/>
      <c r="T72" s="133"/>
      <c r="U72" s="133"/>
      <c r="V72" s="133"/>
      <c r="W72" s="134"/>
    </row>
    <row r="73" spans="1:23" ht="15.75">
      <c r="A73" s="110" t="s">
        <v>24</v>
      </c>
      <c r="B73" s="475" t="s">
        <v>104</v>
      </c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6"/>
      <c r="W73" s="477"/>
    </row>
    <row r="74" spans="1:23" s="10" customFormat="1" ht="15.75">
      <c r="A74" s="118" t="s">
        <v>21</v>
      </c>
      <c r="B74" s="89"/>
      <c r="C74" s="157"/>
      <c r="D74" s="157"/>
      <c r="E74" s="158"/>
      <c r="F74" s="158"/>
      <c r="G74" s="158"/>
      <c r="H74" s="157"/>
      <c r="I74" s="154"/>
      <c r="J74" s="159"/>
      <c r="K74" s="159"/>
      <c r="L74" s="160"/>
      <c r="M74" s="161"/>
      <c r="N74" s="161"/>
      <c r="O74" s="161"/>
      <c r="P74" s="161"/>
      <c r="Q74" s="161"/>
      <c r="R74" s="161"/>
      <c r="S74" s="161"/>
      <c r="T74" s="162"/>
      <c r="U74" s="162"/>
      <c r="V74" s="162"/>
      <c r="W74" s="163"/>
    </row>
    <row r="75" spans="1:23" s="10" customFormat="1" ht="15.75">
      <c r="A75" s="118" t="s">
        <v>22</v>
      </c>
      <c r="B75" s="89"/>
      <c r="C75" s="157"/>
      <c r="D75" s="157"/>
      <c r="E75" s="158"/>
      <c r="F75" s="158"/>
      <c r="G75" s="158"/>
      <c r="H75" s="157"/>
      <c r="I75" s="154"/>
      <c r="J75" s="159"/>
      <c r="K75" s="159"/>
      <c r="L75" s="160"/>
      <c r="M75" s="161"/>
      <c r="N75" s="161"/>
      <c r="O75" s="161"/>
      <c r="P75" s="161"/>
      <c r="Q75" s="161"/>
      <c r="R75" s="161"/>
      <c r="S75" s="161"/>
      <c r="T75" s="162"/>
      <c r="U75" s="162"/>
      <c r="V75" s="162"/>
      <c r="W75" s="163"/>
    </row>
    <row r="76" spans="1:23" s="9" customFormat="1" ht="15.75">
      <c r="A76" s="110" t="s">
        <v>25</v>
      </c>
      <c r="B76" s="48" t="s">
        <v>26</v>
      </c>
      <c r="C76" s="49"/>
      <c r="D76" s="49"/>
      <c r="E76" s="48"/>
      <c r="F76" s="48"/>
      <c r="G76" s="48"/>
      <c r="H76" s="48"/>
      <c r="I76" s="50"/>
      <c r="J76" s="51"/>
      <c r="K76" s="52"/>
      <c r="L76" s="53">
        <f>L77+L79+L82</f>
        <v>0</v>
      </c>
      <c r="M76" s="53">
        <f>M77+M79+M82</f>
        <v>295.79999999999995</v>
      </c>
      <c r="N76" s="53">
        <f aca="true" t="shared" si="2" ref="N76:W76">N77+N79+N82</f>
        <v>295.79999999999995</v>
      </c>
      <c r="O76" s="53">
        <f>O77+O79+O82</f>
        <v>300.5</v>
      </c>
      <c r="P76" s="53">
        <f t="shared" si="2"/>
        <v>300.5</v>
      </c>
      <c r="Q76" s="53">
        <f t="shared" si="2"/>
        <v>0</v>
      </c>
      <c r="R76" s="53">
        <f t="shared" si="2"/>
        <v>304.2</v>
      </c>
      <c r="S76" s="53">
        <f>S77+S79+S82</f>
        <v>304.2</v>
      </c>
      <c r="T76" s="53">
        <f t="shared" si="2"/>
        <v>0</v>
      </c>
      <c r="U76" s="53">
        <f t="shared" si="2"/>
        <v>307.9</v>
      </c>
      <c r="V76" s="53">
        <f>V77+V79+V82</f>
        <v>307.9</v>
      </c>
      <c r="W76" s="53">
        <f t="shared" si="2"/>
        <v>0</v>
      </c>
    </row>
    <row r="77" spans="1:23" s="9" customFormat="1" ht="15.75">
      <c r="A77" s="164" t="s">
        <v>21</v>
      </c>
      <c r="B77" s="93" t="s">
        <v>27</v>
      </c>
      <c r="C77" s="165" t="s">
        <v>85</v>
      </c>
      <c r="D77" s="165"/>
      <c r="E77" s="92"/>
      <c r="F77" s="92"/>
      <c r="G77" s="92"/>
      <c r="H77" s="92"/>
      <c r="I77" s="165"/>
      <c r="J77" s="165"/>
      <c r="K77" s="142"/>
      <c r="L77" s="194">
        <f>L78</f>
        <v>0</v>
      </c>
      <c r="M77" s="194">
        <f aca="true" t="shared" si="3" ref="M77:W77">M78</f>
        <v>35.9</v>
      </c>
      <c r="N77" s="194">
        <f t="shared" si="3"/>
        <v>35.9</v>
      </c>
      <c r="O77" s="194">
        <f t="shared" si="3"/>
        <v>42.2</v>
      </c>
      <c r="P77" s="194">
        <f t="shared" si="3"/>
        <v>42.2</v>
      </c>
      <c r="Q77" s="194">
        <f t="shared" si="3"/>
        <v>0</v>
      </c>
      <c r="R77" s="194">
        <f t="shared" si="3"/>
        <v>42.2</v>
      </c>
      <c r="S77" s="194">
        <f t="shared" si="3"/>
        <v>42.2</v>
      </c>
      <c r="T77" s="194">
        <f t="shared" si="3"/>
        <v>0</v>
      </c>
      <c r="U77" s="194">
        <f t="shared" si="3"/>
        <v>42.2</v>
      </c>
      <c r="V77" s="194">
        <f t="shared" si="3"/>
        <v>42.2</v>
      </c>
      <c r="W77" s="194">
        <f t="shared" si="3"/>
        <v>0</v>
      </c>
    </row>
    <row r="78" spans="1:23" s="11" customFormat="1" ht="63.75">
      <c r="A78" s="166" t="s">
        <v>10</v>
      </c>
      <c r="B78" s="37" t="s">
        <v>126</v>
      </c>
      <c r="C78" s="40" t="s">
        <v>85</v>
      </c>
      <c r="D78" s="40"/>
      <c r="E78" s="40" t="s">
        <v>118</v>
      </c>
      <c r="F78" s="40" t="s">
        <v>109</v>
      </c>
      <c r="G78" s="40" t="s">
        <v>117</v>
      </c>
      <c r="H78" s="40">
        <v>511</v>
      </c>
      <c r="I78" s="101" t="s">
        <v>125</v>
      </c>
      <c r="J78" s="104">
        <v>39814</v>
      </c>
      <c r="K78" s="104" t="s">
        <v>121</v>
      </c>
      <c r="L78" s="200">
        <v>0</v>
      </c>
      <c r="M78" s="187">
        <v>35.9</v>
      </c>
      <c r="N78" s="187">
        <v>35.9</v>
      </c>
      <c r="O78" s="188">
        <f>P78+Q78</f>
        <v>42.2</v>
      </c>
      <c r="P78" s="187">
        <v>42.2</v>
      </c>
      <c r="Q78" s="187">
        <v>0</v>
      </c>
      <c r="R78" s="188">
        <f>S78+T78</f>
        <v>42.2</v>
      </c>
      <c r="S78" s="187">
        <v>42.2</v>
      </c>
      <c r="T78" s="195">
        <v>0</v>
      </c>
      <c r="U78" s="196">
        <f>V78+W78</f>
        <v>42.2</v>
      </c>
      <c r="V78" s="195">
        <v>42.2</v>
      </c>
      <c r="W78" s="197">
        <v>0</v>
      </c>
    </row>
    <row r="79" spans="1:23" s="9" customFormat="1" ht="15.75">
      <c r="A79" s="164" t="s">
        <v>145</v>
      </c>
      <c r="B79" s="69" t="s">
        <v>30</v>
      </c>
      <c r="C79" s="142" t="s">
        <v>85</v>
      </c>
      <c r="D79" s="142"/>
      <c r="E79" s="142"/>
      <c r="F79" s="142"/>
      <c r="G79" s="142"/>
      <c r="H79" s="142"/>
      <c r="I79" s="165"/>
      <c r="J79" s="165"/>
      <c r="K79" s="165"/>
      <c r="L79" s="194"/>
      <c r="M79" s="194">
        <f>M80</f>
        <v>259.9</v>
      </c>
      <c r="N79" s="194">
        <f>N80</f>
        <v>259.9</v>
      </c>
      <c r="O79" s="194">
        <f>P79+Q79</f>
        <v>258.3</v>
      </c>
      <c r="P79" s="194">
        <f>P80</f>
        <v>258.3</v>
      </c>
      <c r="Q79" s="194">
        <f>Q80</f>
        <v>0</v>
      </c>
      <c r="R79" s="194">
        <f>S79+T79</f>
        <v>262</v>
      </c>
      <c r="S79" s="194">
        <f>S80</f>
        <v>262</v>
      </c>
      <c r="T79" s="198">
        <f>T80</f>
        <v>0</v>
      </c>
      <c r="U79" s="198">
        <f>V79+W79</f>
        <v>265.7</v>
      </c>
      <c r="V79" s="198">
        <f>V80</f>
        <v>265.7</v>
      </c>
      <c r="W79" s="194">
        <f>W80</f>
        <v>0</v>
      </c>
    </row>
    <row r="80" spans="1:23" s="18" customFormat="1" ht="130.5" customHeight="1">
      <c r="A80" s="118" t="s">
        <v>12</v>
      </c>
      <c r="B80" s="62" t="s">
        <v>30</v>
      </c>
      <c r="C80" s="71"/>
      <c r="D80" s="71"/>
      <c r="E80" s="71" t="s">
        <v>128</v>
      </c>
      <c r="F80" s="71" t="s">
        <v>113</v>
      </c>
      <c r="G80" s="71" t="s">
        <v>129</v>
      </c>
      <c r="H80" s="71" t="s">
        <v>127</v>
      </c>
      <c r="I80" s="183" t="s">
        <v>130</v>
      </c>
      <c r="J80" s="184" t="s">
        <v>131</v>
      </c>
      <c r="K80" s="184" t="s">
        <v>121</v>
      </c>
      <c r="L80" s="201">
        <v>0</v>
      </c>
      <c r="M80" s="200">
        <v>259.9</v>
      </c>
      <c r="N80" s="200">
        <v>259.9</v>
      </c>
      <c r="O80" s="199">
        <f>P80+Q80</f>
        <v>258.3</v>
      </c>
      <c r="P80" s="200">
        <v>258.3</v>
      </c>
      <c r="Q80" s="200">
        <v>0</v>
      </c>
      <c r="R80" s="199">
        <f>S80+T80</f>
        <v>262</v>
      </c>
      <c r="S80" s="201">
        <v>262</v>
      </c>
      <c r="T80" s="202">
        <v>0</v>
      </c>
      <c r="U80" s="203">
        <f>V80+W80</f>
        <v>265.7</v>
      </c>
      <c r="V80" s="202">
        <v>265.7</v>
      </c>
      <c r="W80" s="204">
        <v>0</v>
      </c>
    </row>
    <row r="81" spans="1:23" ht="15.75">
      <c r="A81" s="118" t="s">
        <v>13</v>
      </c>
      <c r="B81" s="62"/>
      <c r="C81" s="71"/>
      <c r="D81" s="71"/>
      <c r="E81" s="70"/>
      <c r="F81" s="70"/>
      <c r="G81" s="70"/>
      <c r="H81" s="71"/>
      <c r="I81" s="154"/>
      <c r="J81" s="119"/>
      <c r="K81" s="119"/>
      <c r="L81" s="130"/>
      <c r="M81" s="88"/>
      <c r="N81" s="88"/>
      <c r="O81" s="88"/>
      <c r="P81" s="65"/>
      <c r="Q81" s="65"/>
      <c r="R81" s="65"/>
      <c r="S81" s="88"/>
      <c r="T81" s="155"/>
      <c r="U81" s="155"/>
      <c r="V81" s="155"/>
      <c r="W81" s="156"/>
    </row>
    <row r="82" spans="1:23" s="10" customFormat="1" ht="15.75">
      <c r="A82" s="164" t="s">
        <v>29</v>
      </c>
      <c r="B82" s="69" t="s">
        <v>33</v>
      </c>
      <c r="C82" s="142" t="s">
        <v>85</v>
      </c>
      <c r="D82" s="142"/>
      <c r="E82" s="82"/>
      <c r="F82" s="82"/>
      <c r="G82" s="82"/>
      <c r="H82" s="98"/>
      <c r="I82" s="165"/>
      <c r="J82" s="165"/>
      <c r="K82" s="165"/>
      <c r="L82" s="167"/>
      <c r="M82" s="168"/>
      <c r="N82" s="168"/>
      <c r="O82" s="168"/>
      <c r="P82" s="169"/>
      <c r="Q82" s="169"/>
      <c r="R82" s="169"/>
      <c r="S82" s="168"/>
      <c r="T82" s="170"/>
      <c r="U82" s="170"/>
      <c r="V82" s="170"/>
      <c r="W82" s="171"/>
    </row>
    <row r="83" spans="1:23" ht="15.75">
      <c r="A83" s="118" t="s">
        <v>31</v>
      </c>
      <c r="B83" s="62"/>
      <c r="C83" s="71"/>
      <c r="D83" s="71"/>
      <c r="E83" s="70"/>
      <c r="F83" s="70"/>
      <c r="G83" s="70"/>
      <c r="H83" s="71"/>
      <c r="I83" s="154"/>
      <c r="J83" s="119"/>
      <c r="K83" s="119"/>
      <c r="L83" s="130"/>
      <c r="M83" s="88"/>
      <c r="N83" s="88"/>
      <c r="O83" s="88"/>
      <c r="P83" s="65"/>
      <c r="Q83" s="65"/>
      <c r="R83" s="65"/>
      <c r="S83" s="88"/>
      <c r="T83" s="155"/>
      <c r="U83" s="155"/>
      <c r="V83" s="155"/>
      <c r="W83" s="156"/>
    </row>
    <row r="84" spans="1:23" s="17" customFormat="1" ht="15.75">
      <c r="A84" s="118" t="s">
        <v>14</v>
      </c>
      <c r="B84" s="62"/>
      <c r="C84" s="71"/>
      <c r="D84" s="71"/>
      <c r="E84" s="70"/>
      <c r="F84" s="70"/>
      <c r="G84" s="70"/>
      <c r="H84" s="71"/>
      <c r="I84" s="154"/>
      <c r="J84" s="119"/>
      <c r="K84" s="119"/>
      <c r="L84" s="130"/>
      <c r="M84" s="88"/>
      <c r="N84" s="88"/>
      <c r="O84" s="88"/>
      <c r="P84" s="65"/>
      <c r="Q84" s="65"/>
      <c r="R84" s="65"/>
      <c r="S84" s="88"/>
      <c r="T84" s="155"/>
      <c r="U84" s="155"/>
      <c r="V84" s="155"/>
      <c r="W84" s="156"/>
    </row>
    <row r="85" spans="1:23" ht="15.75">
      <c r="A85" s="110" t="s">
        <v>34</v>
      </c>
      <c r="B85" s="48" t="s">
        <v>105</v>
      </c>
      <c r="C85" s="49"/>
      <c r="D85" s="49"/>
      <c r="E85" s="48"/>
      <c r="F85" s="48"/>
      <c r="G85" s="48"/>
      <c r="H85" s="48"/>
      <c r="I85" s="50"/>
      <c r="J85" s="51"/>
      <c r="K85" s="52"/>
      <c r="L85" s="86"/>
      <c r="M85" s="86"/>
      <c r="N85" s="86"/>
      <c r="O85" s="86"/>
      <c r="P85" s="86"/>
      <c r="Q85" s="86"/>
      <c r="R85" s="86"/>
      <c r="S85" s="86"/>
      <c r="T85" s="152"/>
      <c r="U85" s="152"/>
      <c r="V85" s="152"/>
      <c r="W85" s="153"/>
    </row>
    <row r="86" spans="1:23" ht="15.75">
      <c r="A86" s="118"/>
      <c r="B86" s="62"/>
      <c r="C86" s="71" t="s">
        <v>85</v>
      </c>
      <c r="D86" s="71"/>
      <c r="E86" s="70"/>
      <c r="F86" s="70"/>
      <c r="G86" s="70"/>
      <c r="H86" s="71"/>
      <c r="I86" s="154"/>
      <c r="J86" s="119"/>
      <c r="K86" s="119"/>
      <c r="L86" s="130"/>
      <c r="M86" s="65"/>
      <c r="N86" s="65"/>
      <c r="O86" s="65"/>
      <c r="P86" s="88"/>
      <c r="Q86" s="88"/>
      <c r="R86" s="88"/>
      <c r="S86" s="65"/>
      <c r="T86" s="120"/>
      <c r="U86" s="120"/>
      <c r="V86" s="120"/>
      <c r="W86" s="121"/>
    </row>
    <row r="87" spans="1:23" s="17" customFormat="1" ht="15.75">
      <c r="A87" s="110" t="s">
        <v>35</v>
      </c>
      <c r="B87" s="475" t="s">
        <v>106</v>
      </c>
      <c r="C87" s="476"/>
      <c r="D87" s="476"/>
      <c r="E87" s="476"/>
      <c r="F87" s="476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  <c r="S87" s="476"/>
      <c r="T87" s="476"/>
      <c r="U87" s="476"/>
      <c r="V87" s="476"/>
      <c r="W87" s="477"/>
    </row>
    <row r="88" spans="1:23" s="12" customFormat="1" ht="16.5" thickBot="1">
      <c r="A88" s="172"/>
      <c r="B88" s="173"/>
      <c r="C88" s="174" t="s">
        <v>85</v>
      </c>
      <c r="D88" s="174"/>
      <c r="E88" s="175"/>
      <c r="F88" s="175"/>
      <c r="G88" s="175"/>
      <c r="H88" s="174"/>
      <c r="I88" s="176"/>
      <c r="J88" s="177"/>
      <c r="K88" s="177"/>
      <c r="L88" s="178"/>
      <c r="M88" s="179"/>
      <c r="N88" s="179"/>
      <c r="O88" s="179"/>
      <c r="P88" s="180"/>
      <c r="Q88" s="180"/>
      <c r="R88" s="180"/>
      <c r="S88" s="180"/>
      <c r="T88" s="181"/>
      <c r="U88" s="181"/>
      <c r="V88" s="181"/>
      <c r="W88" s="182"/>
    </row>
    <row r="89" spans="1:23" s="9" customFormat="1" ht="15.75">
      <c r="A89" s="21" t="s">
        <v>141</v>
      </c>
      <c r="B89" s="22" t="s">
        <v>48</v>
      </c>
      <c r="C89" s="22"/>
      <c r="D89" s="22"/>
      <c r="E89" s="22"/>
      <c r="F89" s="22"/>
      <c r="G89" s="22"/>
      <c r="H89" s="22"/>
      <c r="I89" s="22"/>
      <c r="J89" s="22"/>
      <c r="K89" s="22"/>
      <c r="L89" s="23"/>
      <c r="M89" s="23"/>
      <c r="N89" s="23"/>
      <c r="O89" s="24"/>
      <c r="P89" s="24"/>
      <c r="Q89" s="24"/>
      <c r="R89" s="24"/>
      <c r="S89" s="24"/>
      <c r="T89" s="24"/>
      <c r="U89" s="24"/>
      <c r="V89" s="24"/>
      <c r="W89" s="24"/>
    </row>
    <row r="90" spans="1:23" ht="15">
      <c r="A90" s="28"/>
      <c r="B90" s="29"/>
      <c r="C90" s="30"/>
      <c r="D90" s="29"/>
      <c r="E90" s="29"/>
      <c r="F90" s="29"/>
      <c r="G90" s="29"/>
      <c r="H90" s="29"/>
      <c r="I90" s="31"/>
      <c r="J90" s="32"/>
      <c r="K90" s="33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1:23" s="207" customFormat="1" ht="20.25">
      <c r="A91" s="208" t="s">
        <v>223</v>
      </c>
      <c r="B91" s="459" t="s">
        <v>224</v>
      </c>
      <c r="C91" s="460"/>
      <c r="D91" s="460"/>
      <c r="E91" s="460"/>
      <c r="F91" s="460"/>
      <c r="G91" s="460"/>
      <c r="H91" s="460"/>
      <c r="I91" s="460"/>
      <c r="J91" s="460"/>
      <c r="K91" s="461"/>
      <c r="L91" s="210">
        <f aca="true" t="shared" si="4" ref="L91:W91">L92+L158</f>
        <v>0</v>
      </c>
      <c r="M91" s="210">
        <f t="shared" si="4"/>
        <v>0</v>
      </c>
      <c r="N91" s="210">
        <f t="shared" si="4"/>
        <v>0</v>
      </c>
      <c r="O91" s="210">
        <f t="shared" si="4"/>
        <v>0</v>
      </c>
      <c r="P91" s="210">
        <f t="shared" si="4"/>
        <v>0</v>
      </c>
      <c r="Q91" s="210">
        <f t="shared" si="4"/>
        <v>0</v>
      </c>
      <c r="R91" s="210">
        <f t="shared" si="4"/>
        <v>0</v>
      </c>
      <c r="S91" s="210">
        <f t="shared" si="4"/>
        <v>0</v>
      </c>
      <c r="T91" s="210">
        <f t="shared" si="4"/>
        <v>0</v>
      </c>
      <c r="U91" s="210">
        <f t="shared" si="4"/>
        <v>0</v>
      </c>
      <c r="V91" s="210">
        <f t="shared" si="4"/>
        <v>0</v>
      </c>
      <c r="W91" s="210">
        <f t="shared" si="4"/>
        <v>0</v>
      </c>
    </row>
    <row r="92" spans="1:23" ht="15.75">
      <c r="A92" s="110" t="s">
        <v>9</v>
      </c>
      <c r="B92" s="48" t="s">
        <v>88</v>
      </c>
      <c r="C92" s="49"/>
      <c r="D92" s="49"/>
      <c r="E92" s="48"/>
      <c r="F92" s="48"/>
      <c r="G92" s="48"/>
      <c r="H92" s="48"/>
      <c r="I92" s="50"/>
      <c r="J92" s="51"/>
      <c r="K92" s="52"/>
      <c r="L92" s="111"/>
      <c r="M92" s="111"/>
      <c r="N92" s="111"/>
      <c r="O92" s="111"/>
      <c r="P92" s="111"/>
      <c r="Q92" s="111"/>
      <c r="R92" s="111"/>
      <c r="S92" s="111"/>
      <c r="T92" s="112"/>
      <c r="U92" s="112"/>
      <c r="V92" s="112"/>
      <c r="W92" s="113"/>
    </row>
    <row r="93" spans="1:23" ht="20.25" customHeight="1">
      <c r="A93" s="114" t="s">
        <v>89</v>
      </c>
      <c r="B93" s="55"/>
      <c r="C93" s="56"/>
      <c r="D93" s="56"/>
      <c r="E93" s="55"/>
      <c r="F93" s="55"/>
      <c r="G93" s="55"/>
      <c r="H93" s="55"/>
      <c r="I93" s="57"/>
      <c r="J93" s="58"/>
      <c r="K93" s="59"/>
      <c r="L93" s="115"/>
      <c r="M93" s="115"/>
      <c r="N93" s="115"/>
      <c r="O93" s="115"/>
      <c r="P93" s="115"/>
      <c r="Q93" s="115"/>
      <c r="R93" s="115"/>
      <c r="S93" s="115"/>
      <c r="T93" s="116"/>
      <c r="U93" s="116"/>
      <c r="V93" s="116"/>
      <c r="W93" s="117"/>
    </row>
    <row r="94" spans="1:23" ht="31.5">
      <c r="A94" s="118" t="s">
        <v>10</v>
      </c>
      <c r="B94" s="62" t="s">
        <v>90</v>
      </c>
      <c r="C94" s="63" t="s">
        <v>85</v>
      </c>
      <c r="D94" s="63"/>
      <c r="E94" s="62"/>
      <c r="F94" s="62"/>
      <c r="G94" s="62"/>
      <c r="H94" s="63"/>
      <c r="I94" s="64"/>
      <c r="J94" s="43"/>
      <c r="K94" s="43"/>
      <c r="L94" s="65"/>
      <c r="M94" s="65"/>
      <c r="N94" s="65"/>
      <c r="O94" s="65"/>
      <c r="P94" s="65"/>
      <c r="Q94" s="65"/>
      <c r="R94" s="65"/>
      <c r="S94" s="65"/>
      <c r="T94" s="120"/>
      <c r="U94" s="120"/>
      <c r="V94" s="120"/>
      <c r="W94" s="121"/>
    </row>
    <row r="95" spans="1:23" ht="18.75" customHeight="1">
      <c r="A95" s="122" t="s">
        <v>11</v>
      </c>
      <c r="B95" s="62" t="s">
        <v>91</v>
      </c>
      <c r="C95" s="63" t="s">
        <v>85</v>
      </c>
      <c r="D95" s="63"/>
      <c r="E95" s="62"/>
      <c r="F95" s="62"/>
      <c r="G95" s="62"/>
      <c r="H95" s="63"/>
      <c r="I95" s="67"/>
      <c r="J95" s="67"/>
      <c r="K95" s="68"/>
      <c r="L95" s="125"/>
      <c r="M95" s="125"/>
      <c r="N95" s="125"/>
      <c r="O95" s="125"/>
      <c r="P95" s="125"/>
      <c r="Q95" s="125"/>
      <c r="R95" s="125"/>
      <c r="S95" s="125"/>
      <c r="T95" s="126"/>
      <c r="U95" s="126"/>
      <c r="V95" s="126"/>
      <c r="W95" s="127"/>
    </row>
    <row r="96" spans="1:23" ht="15.75">
      <c r="A96" s="122" t="s">
        <v>28</v>
      </c>
      <c r="B96" s="62" t="s">
        <v>48</v>
      </c>
      <c r="C96" s="63" t="s">
        <v>85</v>
      </c>
      <c r="D96" s="63"/>
      <c r="E96" s="62"/>
      <c r="F96" s="62"/>
      <c r="G96" s="62"/>
      <c r="H96" s="63"/>
      <c r="I96" s="67"/>
      <c r="J96" s="67"/>
      <c r="K96" s="68"/>
      <c r="L96" s="125"/>
      <c r="M96" s="125"/>
      <c r="N96" s="125"/>
      <c r="O96" s="125"/>
      <c r="P96" s="125"/>
      <c r="Q96" s="125"/>
      <c r="R96" s="125"/>
      <c r="S96" s="125"/>
      <c r="T96" s="126"/>
      <c r="U96" s="126"/>
      <c r="V96" s="126"/>
      <c r="W96" s="127"/>
    </row>
    <row r="97" spans="1:23" ht="15.75">
      <c r="A97" s="114" t="s">
        <v>92</v>
      </c>
      <c r="B97" s="55"/>
      <c r="C97" s="56"/>
      <c r="D97" s="56"/>
      <c r="E97" s="55"/>
      <c r="F97" s="55"/>
      <c r="G97" s="55"/>
      <c r="H97" s="56"/>
      <c r="I97" s="57"/>
      <c r="J97" s="58"/>
      <c r="K97" s="59"/>
      <c r="L97" s="115"/>
      <c r="M97" s="115"/>
      <c r="N97" s="115"/>
      <c r="O97" s="115"/>
      <c r="P97" s="115"/>
      <c r="Q97" s="115"/>
      <c r="R97" s="115"/>
      <c r="S97" s="115"/>
      <c r="T97" s="116"/>
      <c r="U97" s="116"/>
      <c r="V97" s="116"/>
      <c r="W97" s="117"/>
    </row>
    <row r="98" spans="1:23" ht="31.5">
      <c r="A98" s="118" t="s">
        <v>12</v>
      </c>
      <c r="B98" s="62" t="s">
        <v>49</v>
      </c>
      <c r="C98" s="63"/>
      <c r="D98" s="63"/>
      <c r="E98" s="62"/>
      <c r="F98" s="62"/>
      <c r="G98" s="62"/>
      <c r="H98" s="63"/>
      <c r="I98" s="64"/>
      <c r="J98" s="43"/>
      <c r="K98" s="43"/>
      <c r="L98" s="65"/>
      <c r="M98" s="65"/>
      <c r="N98" s="65"/>
      <c r="O98" s="65"/>
      <c r="P98" s="65"/>
      <c r="Q98" s="65"/>
      <c r="R98" s="65"/>
      <c r="S98" s="65"/>
      <c r="T98" s="120"/>
      <c r="U98" s="120"/>
      <c r="V98" s="120"/>
      <c r="W98" s="121"/>
    </row>
    <row r="99" spans="1:23" ht="15.75">
      <c r="A99" s="118" t="s">
        <v>76</v>
      </c>
      <c r="B99" s="62"/>
      <c r="C99" s="63"/>
      <c r="D99" s="63"/>
      <c r="E99" s="62"/>
      <c r="F99" s="62"/>
      <c r="G99" s="62"/>
      <c r="H99" s="63"/>
      <c r="I99" s="64"/>
      <c r="J99" s="43"/>
      <c r="K99" s="43"/>
      <c r="L99" s="65"/>
      <c r="M99" s="65"/>
      <c r="N99" s="65"/>
      <c r="O99" s="65"/>
      <c r="P99" s="65"/>
      <c r="Q99" s="65"/>
      <c r="R99" s="65"/>
      <c r="S99" s="65"/>
      <c r="T99" s="120"/>
      <c r="U99" s="120"/>
      <c r="V99" s="120"/>
      <c r="W99" s="121"/>
    </row>
    <row r="100" spans="1:23" ht="31.5">
      <c r="A100" s="122" t="s">
        <v>13</v>
      </c>
      <c r="B100" s="62" t="s">
        <v>50</v>
      </c>
      <c r="C100" s="63"/>
      <c r="D100" s="63"/>
      <c r="E100" s="62"/>
      <c r="F100" s="62"/>
      <c r="G100" s="62"/>
      <c r="H100" s="63"/>
      <c r="I100" s="67"/>
      <c r="J100" s="67"/>
      <c r="K100" s="68"/>
      <c r="L100" s="125"/>
      <c r="M100" s="125"/>
      <c r="N100" s="125"/>
      <c r="O100" s="125"/>
      <c r="P100" s="125"/>
      <c r="Q100" s="125"/>
      <c r="R100" s="125"/>
      <c r="S100" s="125"/>
      <c r="T100" s="126"/>
      <c r="U100" s="126"/>
      <c r="V100" s="126"/>
      <c r="W100" s="127"/>
    </row>
    <row r="101" spans="1:23" ht="15.75">
      <c r="A101" s="122" t="s">
        <v>77</v>
      </c>
      <c r="B101" s="62"/>
      <c r="C101" s="63"/>
      <c r="D101" s="63"/>
      <c r="E101" s="62"/>
      <c r="F101" s="62"/>
      <c r="G101" s="62"/>
      <c r="H101" s="63"/>
      <c r="I101" s="67"/>
      <c r="J101" s="67"/>
      <c r="K101" s="68"/>
      <c r="L101" s="125"/>
      <c r="M101" s="125"/>
      <c r="N101" s="125"/>
      <c r="O101" s="125"/>
      <c r="P101" s="125"/>
      <c r="Q101" s="125"/>
      <c r="R101" s="125"/>
      <c r="S101" s="125"/>
      <c r="T101" s="126"/>
      <c r="U101" s="126"/>
      <c r="V101" s="126"/>
      <c r="W101" s="127"/>
    </row>
    <row r="102" spans="1:23" ht="15.75">
      <c r="A102" s="122" t="s">
        <v>230</v>
      </c>
      <c r="B102" s="62" t="s">
        <v>48</v>
      </c>
      <c r="C102" s="63"/>
      <c r="D102" s="63"/>
      <c r="E102" s="62"/>
      <c r="F102" s="62"/>
      <c r="G102" s="62"/>
      <c r="H102" s="62"/>
      <c r="I102" s="67"/>
      <c r="J102" s="67"/>
      <c r="K102" s="68"/>
      <c r="L102" s="125"/>
      <c r="M102" s="125"/>
      <c r="N102" s="125"/>
      <c r="O102" s="125"/>
      <c r="P102" s="125"/>
      <c r="Q102" s="125"/>
      <c r="R102" s="125"/>
      <c r="S102" s="125"/>
      <c r="T102" s="126"/>
      <c r="U102" s="126"/>
      <c r="V102" s="126"/>
      <c r="W102" s="127"/>
    </row>
    <row r="103" spans="1:23" ht="15.75">
      <c r="A103" s="128" t="s">
        <v>78</v>
      </c>
      <c r="B103" s="62"/>
      <c r="C103" s="63"/>
      <c r="D103" s="63"/>
      <c r="E103" s="62"/>
      <c r="F103" s="62"/>
      <c r="G103" s="62"/>
      <c r="H103" s="62"/>
      <c r="I103" s="67"/>
      <c r="J103" s="67"/>
      <c r="K103" s="68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9"/>
    </row>
    <row r="104" spans="1:23" ht="15.75">
      <c r="A104" s="481" t="s">
        <v>93</v>
      </c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  <c r="S104" s="482"/>
      <c r="T104" s="482"/>
      <c r="U104" s="482"/>
      <c r="V104" s="482"/>
      <c r="W104" s="483"/>
    </row>
    <row r="105" spans="1:23" ht="47.25">
      <c r="A105" s="118" t="s">
        <v>31</v>
      </c>
      <c r="B105" s="62" t="s">
        <v>94</v>
      </c>
      <c r="C105" s="63"/>
      <c r="D105" s="63"/>
      <c r="E105" s="62"/>
      <c r="F105" s="62"/>
      <c r="G105" s="62"/>
      <c r="H105" s="63"/>
      <c r="I105" s="64"/>
      <c r="J105" s="43"/>
      <c r="K105" s="43"/>
      <c r="L105" s="65"/>
      <c r="M105" s="65"/>
      <c r="N105" s="65"/>
      <c r="O105" s="65"/>
      <c r="P105" s="65"/>
      <c r="Q105" s="65"/>
      <c r="R105" s="65"/>
      <c r="S105" s="65"/>
      <c r="T105" s="120"/>
      <c r="U105" s="120"/>
      <c r="V105" s="120"/>
      <c r="W105" s="121"/>
    </row>
    <row r="106" spans="1:23" ht="15.75">
      <c r="A106" s="118" t="s">
        <v>67</v>
      </c>
      <c r="B106" s="62"/>
      <c r="C106" s="63"/>
      <c r="D106" s="63"/>
      <c r="E106" s="62"/>
      <c r="F106" s="62"/>
      <c r="G106" s="62"/>
      <c r="H106" s="63"/>
      <c r="I106" s="64"/>
      <c r="J106" s="43"/>
      <c r="K106" s="43"/>
      <c r="L106" s="65"/>
      <c r="M106" s="65"/>
      <c r="N106" s="65"/>
      <c r="O106" s="65"/>
      <c r="P106" s="65"/>
      <c r="Q106" s="65"/>
      <c r="R106" s="65"/>
      <c r="S106" s="65"/>
      <c r="T106" s="120"/>
      <c r="U106" s="120"/>
      <c r="V106" s="120"/>
      <c r="W106" s="121"/>
    </row>
    <row r="107" spans="1:23" ht="31.5">
      <c r="A107" s="122" t="s">
        <v>14</v>
      </c>
      <c r="B107" s="62" t="s">
        <v>95</v>
      </c>
      <c r="C107" s="63"/>
      <c r="D107" s="63"/>
      <c r="E107" s="62"/>
      <c r="F107" s="62"/>
      <c r="G107" s="62"/>
      <c r="H107" s="63"/>
      <c r="I107" s="67"/>
      <c r="J107" s="67"/>
      <c r="K107" s="68"/>
      <c r="L107" s="125"/>
      <c r="M107" s="125"/>
      <c r="N107" s="125"/>
      <c r="O107" s="125"/>
      <c r="P107" s="125"/>
      <c r="Q107" s="125"/>
      <c r="R107" s="125"/>
      <c r="S107" s="125"/>
      <c r="T107" s="126"/>
      <c r="U107" s="126"/>
      <c r="V107" s="126"/>
      <c r="W107" s="127"/>
    </row>
    <row r="108" spans="1:23" ht="15.75">
      <c r="A108" s="122" t="s">
        <v>68</v>
      </c>
      <c r="B108" s="62"/>
      <c r="C108" s="63"/>
      <c r="D108" s="63"/>
      <c r="E108" s="62"/>
      <c r="F108" s="62"/>
      <c r="G108" s="62"/>
      <c r="H108" s="63"/>
      <c r="I108" s="67"/>
      <c r="J108" s="67"/>
      <c r="K108" s="68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9"/>
    </row>
    <row r="109" spans="1:23" ht="15.75">
      <c r="A109" s="470" t="s">
        <v>96</v>
      </c>
      <c r="B109" s="471"/>
      <c r="C109" s="471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2"/>
    </row>
    <row r="110" spans="1:23" ht="15.75">
      <c r="A110" s="467" t="s">
        <v>55</v>
      </c>
      <c r="B110" s="468"/>
      <c r="C110" s="468"/>
      <c r="D110" s="468"/>
      <c r="E110" s="468"/>
      <c r="F110" s="468"/>
      <c r="G110" s="468"/>
      <c r="H110" s="468"/>
      <c r="I110" s="468"/>
      <c r="J110" s="468"/>
      <c r="K110" s="469"/>
      <c r="L110" s="132"/>
      <c r="M110" s="132"/>
      <c r="N110" s="132"/>
      <c r="O110" s="132"/>
      <c r="P110" s="132"/>
      <c r="Q110" s="132"/>
      <c r="R110" s="132"/>
      <c r="S110" s="132"/>
      <c r="T110" s="133"/>
      <c r="U110" s="133"/>
      <c r="V110" s="133"/>
      <c r="W110" s="134"/>
    </row>
    <row r="111" spans="1:23" ht="78.75">
      <c r="A111" s="135" t="s">
        <v>51</v>
      </c>
      <c r="B111" s="62" t="s">
        <v>143</v>
      </c>
      <c r="C111" s="63"/>
      <c r="D111" s="63"/>
      <c r="E111" s="37"/>
      <c r="F111" s="37"/>
      <c r="G111" s="37"/>
      <c r="H111" s="38"/>
      <c r="I111" s="74"/>
      <c r="J111" s="75"/>
      <c r="K111" s="76"/>
      <c r="L111" s="132"/>
      <c r="M111" s="132"/>
      <c r="N111" s="132"/>
      <c r="O111" s="132"/>
      <c r="P111" s="132"/>
      <c r="Q111" s="132"/>
      <c r="R111" s="132"/>
      <c r="S111" s="132"/>
      <c r="T111" s="133"/>
      <c r="U111" s="133"/>
      <c r="V111" s="133"/>
      <c r="W111" s="134"/>
    </row>
    <row r="112" spans="1:23" ht="15.75">
      <c r="A112" s="135" t="s">
        <v>69</v>
      </c>
      <c r="B112" s="62"/>
      <c r="C112" s="63"/>
      <c r="D112" s="63"/>
      <c r="E112" s="37"/>
      <c r="F112" s="37"/>
      <c r="G112" s="37"/>
      <c r="H112" s="38"/>
      <c r="I112" s="74"/>
      <c r="J112" s="75"/>
      <c r="K112" s="76"/>
      <c r="L112" s="132"/>
      <c r="M112" s="132"/>
      <c r="N112" s="132"/>
      <c r="O112" s="132"/>
      <c r="P112" s="132"/>
      <c r="Q112" s="132"/>
      <c r="R112" s="132"/>
      <c r="S112" s="132"/>
      <c r="T112" s="133"/>
      <c r="U112" s="133"/>
      <c r="V112" s="133"/>
      <c r="W112" s="139"/>
    </row>
    <row r="113" spans="1:23" ht="47.25">
      <c r="A113" s="135" t="s">
        <v>52</v>
      </c>
      <c r="B113" s="62" t="s">
        <v>97</v>
      </c>
      <c r="C113" s="63" t="s">
        <v>85</v>
      </c>
      <c r="D113" s="63"/>
      <c r="E113" s="37"/>
      <c r="F113" s="37"/>
      <c r="G113" s="37"/>
      <c r="H113" s="38"/>
      <c r="I113" s="74"/>
      <c r="J113" s="75"/>
      <c r="K113" s="76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9"/>
    </row>
    <row r="114" spans="1:23" ht="15.75">
      <c r="A114" s="135" t="s">
        <v>70</v>
      </c>
      <c r="B114" s="62"/>
      <c r="C114" s="63"/>
      <c r="D114" s="63"/>
      <c r="E114" s="37"/>
      <c r="F114" s="37"/>
      <c r="G114" s="37"/>
      <c r="H114" s="38"/>
      <c r="I114" s="74"/>
      <c r="J114" s="75"/>
      <c r="K114" s="76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9"/>
    </row>
    <row r="115" spans="1:23" ht="31.5">
      <c r="A115" s="135" t="s">
        <v>53</v>
      </c>
      <c r="B115" s="77" t="s">
        <v>54</v>
      </c>
      <c r="C115" s="78" t="s">
        <v>85</v>
      </c>
      <c r="D115" s="78"/>
      <c r="E115" s="37"/>
      <c r="F115" s="37"/>
      <c r="G115" s="37"/>
      <c r="H115" s="38"/>
      <c r="I115" s="74"/>
      <c r="J115" s="75"/>
      <c r="K115" s="76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9"/>
    </row>
    <row r="116" spans="1:23" ht="15.75">
      <c r="A116" s="135" t="s">
        <v>71</v>
      </c>
      <c r="B116" s="77"/>
      <c r="C116" s="78"/>
      <c r="D116" s="78"/>
      <c r="E116" s="37"/>
      <c r="F116" s="37"/>
      <c r="G116" s="37"/>
      <c r="H116" s="38"/>
      <c r="I116" s="74"/>
      <c r="J116" s="75"/>
      <c r="K116" s="76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3"/>
      <c r="W116" s="139"/>
    </row>
    <row r="117" spans="1:23" ht="15.75">
      <c r="A117" s="467" t="s">
        <v>56</v>
      </c>
      <c r="B117" s="468"/>
      <c r="C117" s="468"/>
      <c r="D117" s="468"/>
      <c r="E117" s="468"/>
      <c r="F117" s="468"/>
      <c r="G117" s="468"/>
      <c r="H117" s="468"/>
      <c r="I117" s="468"/>
      <c r="J117" s="468"/>
      <c r="K117" s="469"/>
      <c r="L117" s="132"/>
      <c r="M117" s="132"/>
      <c r="N117" s="132"/>
      <c r="O117" s="132"/>
      <c r="P117" s="132"/>
      <c r="Q117" s="132"/>
      <c r="R117" s="132"/>
      <c r="S117" s="132"/>
      <c r="T117" s="133"/>
      <c r="U117" s="133"/>
      <c r="V117" s="133"/>
      <c r="W117" s="134"/>
    </row>
    <row r="118" spans="1:23" ht="78.75">
      <c r="A118" s="135" t="s">
        <v>57</v>
      </c>
      <c r="B118" s="62" t="s">
        <v>142</v>
      </c>
      <c r="C118" s="63"/>
      <c r="D118" s="63"/>
      <c r="E118" s="37"/>
      <c r="F118" s="37"/>
      <c r="G118" s="37"/>
      <c r="H118" s="38"/>
      <c r="I118" s="74"/>
      <c r="J118" s="75"/>
      <c r="K118" s="76"/>
      <c r="L118" s="132"/>
      <c r="M118" s="132"/>
      <c r="N118" s="132"/>
      <c r="O118" s="132"/>
      <c r="P118" s="132"/>
      <c r="Q118" s="132"/>
      <c r="R118" s="132"/>
      <c r="S118" s="132"/>
      <c r="T118" s="133"/>
      <c r="U118" s="133"/>
      <c r="V118" s="133"/>
      <c r="W118" s="134"/>
    </row>
    <row r="119" spans="1:23" ht="15.75">
      <c r="A119" s="135" t="s">
        <v>72</v>
      </c>
      <c r="B119" s="62"/>
      <c r="C119" s="63"/>
      <c r="D119" s="63"/>
      <c r="E119" s="37"/>
      <c r="F119" s="37"/>
      <c r="G119" s="37"/>
      <c r="H119" s="38"/>
      <c r="I119" s="74"/>
      <c r="J119" s="75"/>
      <c r="K119" s="76"/>
      <c r="L119" s="132"/>
      <c r="M119" s="132"/>
      <c r="N119" s="132"/>
      <c r="O119" s="132"/>
      <c r="P119" s="132"/>
      <c r="Q119" s="132"/>
      <c r="R119" s="132"/>
      <c r="S119" s="132"/>
      <c r="T119" s="133"/>
      <c r="U119" s="133"/>
      <c r="V119" s="133"/>
      <c r="W119" s="139"/>
    </row>
    <row r="120" spans="1:23" ht="47.25">
      <c r="A120" s="135" t="s">
        <v>60</v>
      </c>
      <c r="B120" s="62" t="s">
        <v>370</v>
      </c>
      <c r="C120" s="63" t="s">
        <v>85</v>
      </c>
      <c r="D120" s="63"/>
      <c r="E120" s="37"/>
      <c r="F120" s="37"/>
      <c r="G120" s="37"/>
      <c r="H120" s="38"/>
      <c r="I120" s="74"/>
      <c r="J120" s="75"/>
      <c r="K120" s="76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9"/>
    </row>
    <row r="121" spans="1:23" ht="15.75">
      <c r="A121" s="135" t="s">
        <v>73</v>
      </c>
      <c r="B121" s="62"/>
      <c r="C121" s="63"/>
      <c r="D121" s="63"/>
      <c r="E121" s="37"/>
      <c r="F121" s="37"/>
      <c r="G121" s="37"/>
      <c r="H121" s="38"/>
      <c r="I121" s="74"/>
      <c r="J121" s="75"/>
      <c r="K121" s="76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9"/>
    </row>
    <row r="122" spans="1:23" ht="31.5">
      <c r="A122" s="135" t="s">
        <v>59</v>
      </c>
      <c r="B122" s="77" t="s">
        <v>58</v>
      </c>
      <c r="C122" s="78" t="s">
        <v>85</v>
      </c>
      <c r="D122" s="78"/>
      <c r="E122" s="37"/>
      <c r="F122" s="37"/>
      <c r="G122" s="37"/>
      <c r="H122" s="38"/>
      <c r="I122" s="74"/>
      <c r="J122" s="75"/>
      <c r="K122" s="76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9"/>
    </row>
    <row r="123" spans="1:23" ht="15.75">
      <c r="A123" s="135" t="s">
        <v>74</v>
      </c>
      <c r="B123" s="77"/>
      <c r="C123" s="78"/>
      <c r="D123" s="78"/>
      <c r="E123" s="37"/>
      <c r="F123" s="37"/>
      <c r="G123" s="37"/>
      <c r="H123" s="38"/>
      <c r="I123" s="74"/>
      <c r="J123" s="75"/>
      <c r="K123" s="76"/>
      <c r="L123" s="132"/>
      <c r="M123" s="132"/>
      <c r="N123" s="132"/>
      <c r="O123" s="132"/>
      <c r="P123" s="132"/>
      <c r="Q123" s="132"/>
      <c r="R123" s="132"/>
      <c r="S123" s="132"/>
      <c r="T123" s="133"/>
      <c r="U123" s="133"/>
      <c r="V123" s="133"/>
      <c r="W123" s="139"/>
    </row>
    <row r="124" spans="1:23" ht="15.75">
      <c r="A124" s="467" t="s">
        <v>99</v>
      </c>
      <c r="B124" s="468"/>
      <c r="C124" s="468"/>
      <c r="D124" s="468"/>
      <c r="E124" s="468"/>
      <c r="F124" s="468"/>
      <c r="G124" s="468"/>
      <c r="H124" s="468"/>
      <c r="I124" s="468"/>
      <c r="J124" s="468"/>
      <c r="K124" s="469"/>
      <c r="L124" s="132"/>
      <c r="M124" s="132"/>
      <c r="N124" s="132"/>
      <c r="O124" s="132"/>
      <c r="P124" s="132"/>
      <c r="Q124" s="132"/>
      <c r="R124" s="132"/>
      <c r="S124" s="132"/>
      <c r="T124" s="133"/>
      <c r="U124" s="133"/>
      <c r="V124" s="133"/>
      <c r="W124" s="134"/>
    </row>
    <row r="125" spans="1:23" ht="15.75">
      <c r="A125" s="135" t="s">
        <v>61</v>
      </c>
      <c r="B125" s="62"/>
      <c r="C125" s="63" t="s">
        <v>85</v>
      </c>
      <c r="D125" s="63"/>
      <c r="E125" s="37"/>
      <c r="F125" s="37"/>
      <c r="G125" s="37"/>
      <c r="H125" s="38"/>
      <c r="I125" s="74"/>
      <c r="J125" s="75"/>
      <c r="K125" s="76"/>
      <c r="L125" s="132"/>
      <c r="M125" s="132"/>
      <c r="N125" s="132"/>
      <c r="O125" s="132"/>
      <c r="P125" s="132"/>
      <c r="Q125" s="132"/>
      <c r="R125" s="132"/>
      <c r="S125" s="132"/>
      <c r="T125" s="133"/>
      <c r="U125" s="133"/>
      <c r="V125" s="133"/>
      <c r="W125" s="134"/>
    </row>
    <row r="126" spans="1:23" ht="15.75">
      <c r="A126" s="470" t="s">
        <v>100</v>
      </c>
      <c r="B126" s="471"/>
      <c r="C126" s="471"/>
      <c r="D126" s="471"/>
      <c r="E126" s="471"/>
      <c r="F126" s="471"/>
      <c r="G126" s="471"/>
      <c r="H126" s="471"/>
      <c r="I126" s="471"/>
      <c r="J126" s="471"/>
      <c r="K126" s="471"/>
      <c r="L126" s="471"/>
      <c r="M126" s="471"/>
      <c r="N126" s="471"/>
      <c r="O126" s="471"/>
      <c r="P126" s="471"/>
      <c r="Q126" s="471"/>
      <c r="R126" s="471"/>
      <c r="S126" s="471"/>
      <c r="T126" s="471"/>
      <c r="U126" s="471"/>
      <c r="V126" s="471"/>
      <c r="W126" s="472"/>
    </row>
    <row r="127" spans="1:23" ht="15.75">
      <c r="A127" s="141" t="s">
        <v>17</v>
      </c>
      <c r="B127" s="62"/>
      <c r="C127" s="63" t="s">
        <v>85</v>
      </c>
      <c r="D127" s="63"/>
      <c r="E127" s="37"/>
      <c r="F127" s="37"/>
      <c r="G127" s="37"/>
      <c r="H127" s="38"/>
      <c r="I127" s="74"/>
      <c r="J127" s="75"/>
      <c r="K127" s="76"/>
      <c r="L127" s="132"/>
      <c r="M127" s="132"/>
      <c r="N127" s="132"/>
      <c r="O127" s="132"/>
      <c r="P127" s="132"/>
      <c r="Q127" s="132"/>
      <c r="R127" s="132"/>
      <c r="S127" s="132"/>
      <c r="T127" s="133"/>
      <c r="U127" s="133"/>
      <c r="V127" s="133"/>
      <c r="W127" s="134"/>
    </row>
    <row r="128" spans="1:23" ht="15.75">
      <c r="A128" s="141" t="s">
        <v>18</v>
      </c>
      <c r="B128" s="62"/>
      <c r="C128" s="63" t="s">
        <v>85</v>
      </c>
      <c r="D128" s="63"/>
      <c r="E128" s="37"/>
      <c r="F128" s="37"/>
      <c r="G128" s="37"/>
      <c r="H128" s="38"/>
      <c r="I128" s="74"/>
      <c r="J128" s="75"/>
      <c r="K128" s="76"/>
      <c r="L128" s="132"/>
      <c r="M128" s="132"/>
      <c r="N128" s="132"/>
      <c r="O128" s="132"/>
      <c r="P128" s="132"/>
      <c r="Q128" s="132"/>
      <c r="R128" s="132"/>
      <c r="S128" s="132"/>
      <c r="T128" s="133"/>
      <c r="U128" s="133"/>
      <c r="V128" s="133"/>
      <c r="W128" s="134"/>
    </row>
    <row r="129" spans="1:23" ht="15.75">
      <c r="A129" s="110" t="s">
        <v>19</v>
      </c>
      <c r="B129" s="48" t="s">
        <v>20</v>
      </c>
      <c r="C129" s="49"/>
      <c r="D129" s="49"/>
      <c r="E129" s="48"/>
      <c r="F129" s="48"/>
      <c r="G129" s="48"/>
      <c r="H129" s="48"/>
      <c r="I129" s="50"/>
      <c r="J129" s="51"/>
      <c r="K129" s="52"/>
      <c r="L129" s="111"/>
      <c r="M129" s="111"/>
      <c r="N129" s="111"/>
      <c r="O129" s="111"/>
      <c r="P129" s="111"/>
      <c r="Q129" s="111"/>
      <c r="R129" s="111"/>
      <c r="S129" s="111"/>
      <c r="T129" s="112"/>
      <c r="U129" s="112"/>
      <c r="V129" s="112"/>
      <c r="W129" s="113"/>
    </row>
    <row r="130" spans="1:23" ht="31.5">
      <c r="A130" s="114" t="s">
        <v>21</v>
      </c>
      <c r="B130" s="69" t="s">
        <v>62</v>
      </c>
      <c r="C130" s="80" t="s">
        <v>85</v>
      </c>
      <c r="D130" s="80"/>
      <c r="E130" s="55"/>
      <c r="F130" s="55"/>
      <c r="G130" s="55"/>
      <c r="H130" s="56"/>
      <c r="I130" s="57"/>
      <c r="J130" s="58"/>
      <c r="K130" s="59"/>
      <c r="L130" s="115"/>
      <c r="M130" s="115"/>
      <c r="N130" s="115"/>
      <c r="O130" s="115"/>
      <c r="P130" s="115"/>
      <c r="Q130" s="115"/>
      <c r="R130" s="115"/>
      <c r="S130" s="115"/>
      <c r="T130" s="116"/>
      <c r="U130" s="116"/>
      <c r="V130" s="116"/>
      <c r="W130" s="117"/>
    </row>
    <row r="131" spans="1:23" ht="15.75">
      <c r="A131" s="135" t="s">
        <v>10</v>
      </c>
      <c r="B131" s="62"/>
      <c r="C131" s="63"/>
      <c r="D131" s="63"/>
      <c r="E131" s="37"/>
      <c r="F131" s="37"/>
      <c r="G131" s="37"/>
      <c r="H131" s="38"/>
      <c r="I131" s="74"/>
      <c r="J131" s="75"/>
      <c r="K131" s="76"/>
      <c r="L131" s="132"/>
      <c r="M131" s="132"/>
      <c r="N131" s="132"/>
      <c r="O131" s="132"/>
      <c r="P131" s="132"/>
      <c r="Q131" s="132"/>
      <c r="R131" s="132"/>
      <c r="S131" s="132"/>
      <c r="T131" s="133"/>
      <c r="U131" s="133"/>
      <c r="V131" s="133"/>
      <c r="W131" s="134"/>
    </row>
    <row r="132" spans="1:23" ht="15.75">
      <c r="A132" s="135" t="s">
        <v>11</v>
      </c>
      <c r="B132" s="62"/>
      <c r="C132" s="63"/>
      <c r="D132" s="63"/>
      <c r="E132" s="37"/>
      <c r="F132" s="37"/>
      <c r="G132" s="37"/>
      <c r="H132" s="38"/>
      <c r="I132" s="74"/>
      <c r="J132" s="75"/>
      <c r="K132" s="76"/>
      <c r="L132" s="132"/>
      <c r="M132" s="132"/>
      <c r="N132" s="132"/>
      <c r="O132" s="132"/>
      <c r="P132" s="132"/>
      <c r="Q132" s="132"/>
      <c r="R132" s="132"/>
      <c r="S132" s="132"/>
      <c r="T132" s="133"/>
      <c r="U132" s="133"/>
      <c r="V132" s="133"/>
      <c r="W132" s="134"/>
    </row>
    <row r="133" spans="1:23" ht="47.25">
      <c r="A133" s="114" t="s">
        <v>22</v>
      </c>
      <c r="B133" s="69" t="s">
        <v>75</v>
      </c>
      <c r="C133" s="80" t="s">
        <v>85</v>
      </c>
      <c r="D133" s="80"/>
      <c r="E133" s="55"/>
      <c r="F133" s="55"/>
      <c r="G133" s="55"/>
      <c r="H133" s="56"/>
      <c r="I133" s="57"/>
      <c r="J133" s="58"/>
      <c r="K133" s="59"/>
      <c r="L133" s="115"/>
      <c r="M133" s="115"/>
      <c r="N133" s="115"/>
      <c r="O133" s="115"/>
      <c r="P133" s="115"/>
      <c r="Q133" s="115"/>
      <c r="R133" s="115"/>
      <c r="S133" s="115"/>
      <c r="T133" s="116"/>
      <c r="U133" s="116"/>
      <c r="V133" s="116"/>
      <c r="W133" s="117"/>
    </row>
    <row r="134" spans="1:23" ht="15.75">
      <c r="A134" s="135" t="s">
        <v>12</v>
      </c>
      <c r="B134" s="62"/>
      <c r="C134" s="63"/>
      <c r="D134" s="63"/>
      <c r="E134" s="37"/>
      <c r="F134" s="37"/>
      <c r="G134" s="37"/>
      <c r="H134" s="38"/>
      <c r="I134" s="74"/>
      <c r="J134" s="75"/>
      <c r="K134" s="76"/>
      <c r="L134" s="132"/>
      <c r="M134" s="132"/>
      <c r="N134" s="132"/>
      <c r="O134" s="132"/>
      <c r="P134" s="132"/>
      <c r="Q134" s="132"/>
      <c r="R134" s="132"/>
      <c r="S134" s="132"/>
      <c r="T134" s="133"/>
      <c r="U134" s="133"/>
      <c r="V134" s="133"/>
      <c r="W134" s="134"/>
    </row>
    <row r="135" spans="1:23" ht="15.75">
      <c r="A135" s="135" t="s">
        <v>13</v>
      </c>
      <c r="B135" s="62"/>
      <c r="C135" s="63"/>
      <c r="D135" s="63"/>
      <c r="E135" s="37"/>
      <c r="F135" s="37"/>
      <c r="G135" s="37"/>
      <c r="H135" s="38"/>
      <c r="I135" s="74"/>
      <c r="J135" s="75"/>
      <c r="K135" s="76"/>
      <c r="L135" s="132"/>
      <c r="M135" s="132"/>
      <c r="N135" s="132"/>
      <c r="O135" s="132"/>
      <c r="P135" s="132"/>
      <c r="Q135" s="132"/>
      <c r="R135" s="132"/>
      <c r="S135" s="132"/>
      <c r="T135" s="133"/>
      <c r="U135" s="133"/>
      <c r="V135" s="133"/>
      <c r="W135" s="134"/>
    </row>
    <row r="136" spans="1:23" ht="47.25">
      <c r="A136" s="114" t="s">
        <v>29</v>
      </c>
      <c r="B136" s="69" t="s">
        <v>65</v>
      </c>
      <c r="C136" s="80" t="s">
        <v>85</v>
      </c>
      <c r="D136" s="80"/>
      <c r="E136" s="69"/>
      <c r="F136" s="69"/>
      <c r="G136" s="69"/>
      <c r="H136" s="56"/>
      <c r="I136" s="83"/>
      <c r="J136" s="84"/>
      <c r="K136" s="85"/>
      <c r="L136" s="149"/>
      <c r="M136" s="149"/>
      <c r="N136" s="149"/>
      <c r="O136" s="149"/>
      <c r="P136" s="149"/>
      <c r="Q136" s="149"/>
      <c r="R136" s="149"/>
      <c r="S136" s="149"/>
      <c r="T136" s="150"/>
      <c r="U136" s="150"/>
      <c r="V136" s="150"/>
      <c r="W136" s="151"/>
    </row>
    <row r="137" spans="1:23" ht="15.75">
      <c r="A137" s="135" t="s">
        <v>31</v>
      </c>
      <c r="B137" s="62"/>
      <c r="C137" s="63"/>
      <c r="D137" s="63"/>
      <c r="E137" s="37"/>
      <c r="F137" s="37"/>
      <c r="G137" s="37"/>
      <c r="H137" s="38"/>
      <c r="I137" s="74"/>
      <c r="J137" s="75"/>
      <c r="K137" s="76"/>
      <c r="L137" s="132"/>
      <c r="M137" s="132"/>
      <c r="N137" s="132"/>
      <c r="O137" s="132"/>
      <c r="P137" s="132"/>
      <c r="Q137" s="132"/>
      <c r="R137" s="132"/>
      <c r="S137" s="132"/>
      <c r="T137" s="133"/>
      <c r="U137" s="133"/>
      <c r="V137" s="133"/>
      <c r="W137" s="134"/>
    </row>
    <row r="138" spans="1:23" ht="15.75">
      <c r="A138" s="135" t="s">
        <v>14</v>
      </c>
      <c r="B138" s="62"/>
      <c r="C138" s="63"/>
      <c r="D138" s="63"/>
      <c r="E138" s="37"/>
      <c r="F138" s="37"/>
      <c r="G138" s="37"/>
      <c r="H138" s="38"/>
      <c r="I138" s="74"/>
      <c r="J138" s="75"/>
      <c r="K138" s="76"/>
      <c r="L138" s="132"/>
      <c r="M138" s="132"/>
      <c r="N138" s="132"/>
      <c r="O138" s="132"/>
      <c r="P138" s="132"/>
      <c r="Q138" s="132"/>
      <c r="R138" s="132"/>
      <c r="S138" s="132"/>
      <c r="T138" s="133"/>
      <c r="U138" s="133"/>
      <c r="V138" s="133"/>
      <c r="W138" s="134"/>
    </row>
    <row r="139" spans="1:23" ht="15.75">
      <c r="A139" s="114" t="s">
        <v>32</v>
      </c>
      <c r="B139" s="69" t="s">
        <v>63</v>
      </c>
      <c r="C139" s="80" t="s">
        <v>85</v>
      </c>
      <c r="D139" s="80"/>
      <c r="E139" s="69"/>
      <c r="F139" s="69"/>
      <c r="G139" s="69"/>
      <c r="H139" s="56"/>
      <c r="I139" s="83"/>
      <c r="J139" s="84"/>
      <c r="K139" s="85"/>
      <c r="L139" s="149"/>
      <c r="M139" s="149"/>
      <c r="N139" s="149"/>
      <c r="O139" s="149"/>
      <c r="P139" s="149"/>
      <c r="Q139" s="149"/>
      <c r="R139" s="149"/>
      <c r="S139" s="149"/>
      <c r="T139" s="150"/>
      <c r="U139" s="150"/>
      <c r="V139" s="150"/>
      <c r="W139" s="151"/>
    </row>
    <row r="140" spans="1:23" ht="15.75">
      <c r="A140" s="135" t="s">
        <v>15</v>
      </c>
      <c r="B140" s="37"/>
      <c r="C140" s="38"/>
      <c r="D140" s="38"/>
      <c r="E140" s="37"/>
      <c r="F140" s="37"/>
      <c r="G140" s="37"/>
      <c r="H140" s="38"/>
      <c r="I140" s="74"/>
      <c r="J140" s="75"/>
      <c r="K140" s="76"/>
      <c r="L140" s="132"/>
      <c r="M140" s="132"/>
      <c r="N140" s="132"/>
      <c r="O140" s="132"/>
      <c r="P140" s="132"/>
      <c r="Q140" s="132"/>
      <c r="R140" s="132"/>
      <c r="S140" s="132"/>
      <c r="T140" s="133"/>
      <c r="U140" s="133"/>
      <c r="V140" s="133"/>
      <c r="W140" s="134"/>
    </row>
    <row r="141" spans="1:23" ht="15.75">
      <c r="A141" s="135" t="s">
        <v>16</v>
      </c>
      <c r="B141" s="37"/>
      <c r="C141" s="38"/>
      <c r="D141" s="38"/>
      <c r="E141" s="37"/>
      <c r="F141" s="37"/>
      <c r="G141" s="37"/>
      <c r="H141" s="37"/>
      <c r="I141" s="74"/>
      <c r="J141" s="75"/>
      <c r="K141" s="76"/>
      <c r="L141" s="132"/>
      <c r="M141" s="132"/>
      <c r="N141" s="132"/>
      <c r="O141" s="132"/>
      <c r="P141" s="132"/>
      <c r="Q141" s="132"/>
      <c r="R141" s="132"/>
      <c r="S141" s="132"/>
      <c r="T141" s="133"/>
      <c r="U141" s="133"/>
      <c r="V141" s="133"/>
      <c r="W141" s="134"/>
    </row>
    <row r="142" spans="1:23" ht="15.75">
      <c r="A142" s="114" t="s">
        <v>66</v>
      </c>
      <c r="B142" s="69" t="s">
        <v>64</v>
      </c>
      <c r="C142" s="80" t="s">
        <v>85</v>
      </c>
      <c r="D142" s="80"/>
      <c r="E142" s="55"/>
      <c r="F142" s="55"/>
      <c r="G142" s="55"/>
      <c r="H142" s="56"/>
      <c r="I142" s="57"/>
      <c r="J142" s="58"/>
      <c r="K142" s="59"/>
      <c r="L142" s="115"/>
      <c r="M142" s="115"/>
      <c r="N142" s="115"/>
      <c r="O142" s="115"/>
      <c r="P142" s="115"/>
      <c r="Q142" s="115"/>
      <c r="R142" s="115"/>
      <c r="S142" s="115"/>
      <c r="T142" s="116"/>
      <c r="U142" s="116"/>
      <c r="V142" s="116"/>
      <c r="W142" s="117"/>
    </row>
    <row r="143" spans="1:23" ht="15.75">
      <c r="A143" s="135" t="s">
        <v>17</v>
      </c>
      <c r="B143" s="62"/>
      <c r="C143" s="63"/>
      <c r="D143" s="63"/>
      <c r="E143" s="37"/>
      <c r="F143" s="37"/>
      <c r="G143" s="37"/>
      <c r="H143" s="38"/>
      <c r="I143" s="74"/>
      <c r="J143" s="75"/>
      <c r="K143" s="76"/>
      <c r="L143" s="132"/>
      <c r="M143" s="132"/>
      <c r="N143" s="132"/>
      <c r="O143" s="132"/>
      <c r="P143" s="132"/>
      <c r="Q143" s="132"/>
      <c r="R143" s="132"/>
      <c r="S143" s="132"/>
      <c r="T143" s="133"/>
      <c r="U143" s="133"/>
      <c r="V143" s="133"/>
      <c r="W143" s="134"/>
    </row>
    <row r="144" spans="1:23" ht="15.75">
      <c r="A144" s="135" t="s">
        <v>18</v>
      </c>
      <c r="B144" s="37"/>
      <c r="C144" s="38"/>
      <c r="D144" s="38"/>
      <c r="E144" s="37"/>
      <c r="F144" s="37"/>
      <c r="G144" s="37"/>
      <c r="H144" s="37"/>
      <c r="I144" s="74"/>
      <c r="J144" s="75"/>
      <c r="K144" s="76"/>
      <c r="L144" s="132"/>
      <c r="M144" s="132"/>
      <c r="N144" s="132"/>
      <c r="O144" s="132"/>
      <c r="P144" s="132"/>
      <c r="Q144" s="132"/>
      <c r="R144" s="132"/>
      <c r="S144" s="132"/>
      <c r="T144" s="133"/>
      <c r="U144" s="133"/>
      <c r="V144" s="133"/>
      <c r="W144" s="134"/>
    </row>
    <row r="145" spans="1:23" ht="15.75">
      <c r="A145" s="110" t="s">
        <v>23</v>
      </c>
      <c r="B145" s="48" t="s">
        <v>101</v>
      </c>
      <c r="C145" s="49"/>
      <c r="D145" s="49"/>
      <c r="E145" s="48"/>
      <c r="F145" s="48"/>
      <c r="G145" s="48"/>
      <c r="H145" s="48"/>
      <c r="I145" s="50"/>
      <c r="J145" s="51"/>
      <c r="K145" s="52"/>
      <c r="L145" s="86"/>
      <c r="M145" s="86"/>
      <c r="N145" s="86"/>
      <c r="O145" s="86"/>
      <c r="P145" s="86"/>
      <c r="Q145" s="86"/>
      <c r="R145" s="86"/>
      <c r="S145" s="86"/>
      <c r="T145" s="152"/>
      <c r="U145" s="152"/>
      <c r="V145" s="152"/>
      <c r="W145" s="153"/>
    </row>
    <row r="146" spans="1:23" ht="47.25">
      <c r="A146" s="114" t="s">
        <v>21</v>
      </c>
      <c r="B146" s="69" t="s">
        <v>102</v>
      </c>
      <c r="C146" s="80" t="s">
        <v>85</v>
      </c>
      <c r="D146" s="80"/>
      <c r="E146" s="55"/>
      <c r="F146" s="55"/>
      <c r="G146" s="55"/>
      <c r="H146" s="56"/>
      <c r="I146" s="57"/>
      <c r="J146" s="58"/>
      <c r="K146" s="59"/>
      <c r="L146" s="115"/>
      <c r="M146" s="115"/>
      <c r="N146" s="115"/>
      <c r="O146" s="115"/>
      <c r="P146" s="115"/>
      <c r="Q146" s="115"/>
      <c r="R146" s="115"/>
      <c r="S146" s="115"/>
      <c r="T146" s="116"/>
      <c r="U146" s="116"/>
      <c r="V146" s="116"/>
      <c r="W146" s="117"/>
    </row>
    <row r="147" spans="1:23" ht="15.75">
      <c r="A147" s="118" t="s">
        <v>10</v>
      </c>
      <c r="B147" s="62"/>
      <c r="C147" s="63"/>
      <c r="D147" s="63"/>
      <c r="E147" s="62"/>
      <c r="F147" s="62"/>
      <c r="G147" s="62"/>
      <c r="H147" s="63"/>
      <c r="I147" s="87"/>
      <c r="J147" s="42"/>
      <c r="K147" s="42"/>
      <c r="L147" s="88"/>
      <c r="M147" s="88"/>
      <c r="N147" s="88"/>
      <c r="O147" s="88"/>
      <c r="P147" s="88"/>
      <c r="Q147" s="88"/>
      <c r="R147" s="88"/>
      <c r="S147" s="88"/>
      <c r="T147" s="155"/>
      <c r="U147" s="155"/>
      <c r="V147" s="155"/>
      <c r="W147" s="156"/>
    </row>
    <row r="148" spans="1:23" ht="15.75">
      <c r="A148" s="118" t="s">
        <v>11</v>
      </c>
      <c r="B148" s="62"/>
      <c r="C148" s="63"/>
      <c r="D148" s="63"/>
      <c r="E148" s="62"/>
      <c r="F148" s="62"/>
      <c r="G148" s="62"/>
      <c r="H148" s="63"/>
      <c r="I148" s="87"/>
      <c r="J148" s="42"/>
      <c r="K148" s="42"/>
      <c r="L148" s="88"/>
      <c r="M148" s="88"/>
      <c r="N148" s="88"/>
      <c r="O148" s="88"/>
      <c r="P148" s="88"/>
      <c r="Q148" s="88"/>
      <c r="R148" s="88"/>
      <c r="S148" s="88"/>
      <c r="T148" s="155"/>
      <c r="U148" s="155"/>
      <c r="V148" s="155"/>
      <c r="W148" s="156"/>
    </row>
    <row r="149" spans="1:23" ht="78.75">
      <c r="A149" s="114" t="s">
        <v>22</v>
      </c>
      <c r="B149" s="69" t="s">
        <v>103</v>
      </c>
      <c r="C149" s="80" t="s">
        <v>85</v>
      </c>
      <c r="D149" s="80"/>
      <c r="E149" s="55"/>
      <c r="F149" s="55"/>
      <c r="G149" s="55"/>
      <c r="H149" s="56"/>
      <c r="I149" s="57"/>
      <c r="J149" s="58"/>
      <c r="K149" s="59"/>
      <c r="L149" s="115"/>
      <c r="M149" s="115"/>
      <c r="N149" s="115"/>
      <c r="O149" s="115"/>
      <c r="P149" s="115"/>
      <c r="Q149" s="115"/>
      <c r="R149" s="115"/>
      <c r="S149" s="115"/>
      <c r="T149" s="116"/>
      <c r="U149" s="116"/>
      <c r="V149" s="116"/>
      <c r="W149" s="117"/>
    </row>
    <row r="150" spans="1:23" ht="15.75">
      <c r="A150" s="135" t="s">
        <v>12</v>
      </c>
      <c r="B150" s="37"/>
      <c r="C150" s="38"/>
      <c r="D150" s="38"/>
      <c r="E150" s="37"/>
      <c r="F150" s="37"/>
      <c r="G150" s="37"/>
      <c r="H150" s="38"/>
      <c r="I150" s="74"/>
      <c r="J150" s="75"/>
      <c r="K150" s="76"/>
      <c r="L150" s="132"/>
      <c r="M150" s="132"/>
      <c r="N150" s="132"/>
      <c r="O150" s="132"/>
      <c r="P150" s="132"/>
      <c r="Q150" s="132"/>
      <c r="R150" s="132"/>
      <c r="S150" s="132"/>
      <c r="T150" s="133"/>
      <c r="U150" s="133"/>
      <c r="V150" s="133"/>
      <c r="W150" s="134"/>
    </row>
    <row r="151" spans="1:23" ht="15.75">
      <c r="A151" s="135" t="s">
        <v>13</v>
      </c>
      <c r="B151" s="37"/>
      <c r="C151" s="38"/>
      <c r="D151" s="38"/>
      <c r="E151" s="37"/>
      <c r="F151" s="37"/>
      <c r="G151" s="37"/>
      <c r="H151" s="37"/>
      <c r="I151" s="74"/>
      <c r="J151" s="75"/>
      <c r="K151" s="76"/>
      <c r="L151" s="132"/>
      <c r="M151" s="132"/>
      <c r="N151" s="132"/>
      <c r="O151" s="132"/>
      <c r="P151" s="132"/>
      <c r="Q151" s="132"/>
      <c r="R151" s="132"/>
      <c r="S151" s="132"/>
      <c r="T151" s="133"/>
      <c r="U151" s="133"/>
      <c r="V151" s="133"/>
      <c r="W151" s="134"/>
    </row>
    <row r="152" spans="1:23" ht="15.75">
      <c r="A152" s="110" t="s">
        <v>24</v>
      </c>
      <c r="B152" s="475" t="s">
        <v>104</v>
      </c>
      <c r="C152" s="476"/>
      <c r="D152" s="476"/>
      <c r="E152" s="476"/>
      <c r="F152" s="476"/>
      <c r="G152" s="476"/>
      <c r="H152" s="476"/>
      <c r="I152" s="476"/>
      <c r="J152" s="476"/>
      <c r="K152" s="476"/>
      <c r="L152" s="476"/>
      <c r="M152" s="476"/>
      <c r="N152" s="476"/>
      <c r="O152" s="476"/>
      <c r="P152" s="476"/>
      <c r="Q152" s="476"/>
      <c r="R152" s="476"/>
      <c r="S152" s="476"/>
      <c r="T152" s="476"/>
      <c r="U152" s="476"/>
      <c r="V152" s="476"/>
      <c r="W152" s="477"/>
    </row>
    <row r="153" spans="1:23" ht="15.75">
      <c r="A153" s="118" t="s">
        <v>21</v>
      </c>
      <c r="B153" s="89"/>
      <c r="C153" s="90"/>
      <c r="D153" s="90"/>
      <c r="E153" s="89"/>
      <c r="F153" s="89"/>
      <c r="G153" s="89"/>
      <c r="H153" s="90"/>
      <c r="I153" s="87"/>
      <c r="J153" s="91"/>
      <c r="K153" s="91"/>
      <c r="L153" s="161"/>
      <c r="M153" s="161"/>
      <c r="N153" s="161"/>
      <c r="O153" s="161"/>
      <c r="P153" s="161"/>
      <c r="Q153" s="161"/>
      <c r="R153" s="161"/>
      <c r="S153" s="161"/>
      <c r="T153" s="162"/>
      <c r="U153" s="162"/>
      <c r="V153" s="162"/>
      <c r="W153" s="163"/>
    </row>
    <row r="154" spans="1:23" ht="15.75">
      <c r="A154" s="118" t="s">
        <v>22</v>
      </c>
      <c r="B154" s="89"/>
      <c r="C154" s="90"/>
      <c r="D154" s="90"/>
      <c r="E154" s="89"/>
      <c r="F154" s="89"/>
      <c r="G154" s="89"/>
      <c r="H154" s="90"/>
      <c r="I154" s="87"/>
      <c r="J154" s="91"/>
      <c r="K154" s="91"/>
      <c r="L154" s="161"/>
      <c r="M154" s="161"/>
      <c r="N154" s="161"/>
      <c r="O154" s="161"/>
      <c r="P154" s="161"/>
      <c r="Q154" s="161"/>
      <c r="R154" s="161"/>
      <c r="S154" s="161"/>
      <c r="T154" s="162"/>
      <c r="U154" s="162"/>
      <c r="V154" s="162"/>
      <c r="W154" s="163"/>
    </row>
    <row r="155" spans="1:23" ht="15.75">
      <c r="A155" s="110" t="s">
        <v>25</v>
      </c>
      <c r="B155" s="48" t="s">
        <v>26</v>
      </c>
      <c r="C155" s="49"/>
      <c r="D155" s="49"/>
      <c r="E155" s="48"/>
      <c r="F155" s="48"/>
      <c r="G155" s="48"/>
      <c r="H155" s="48"/>
      <c r="I155" s="50"/>
      <c r="J155" s="51"/>
      <c r="K155" s="52"/>
      <c r="L155" s="86"/>
      <c r="M155" s="86"/>
      <c r="N155" s="86"/>
      <c r="O155" s="86"/>
      <c r="P155" s="86"/>
      <c r="Q155" s="86"/>
      <c r="R155" s="86"/>
      <c r="S155" s="86"/>
      <c r="T155" s="152"/>
      <c r="U155" s="152"/>
      <c r="V155" s="152"/>
      <c r="W155" s="153"/>
    </row>
    <row r="156" spans="1:23" ht="15.75">
      <c r="A156" s="164" t="s">
        <v>21</v>
      </c>
      <c r="B156" s="93" t="s">
        <v>27</v>
      </c>
      <c r="C156" s="94" t="s">
        <v>85</v>
      </c>
      <c r="D156" s="94"/>
      <c r="E156" s="93"/>
      <c r="F156" s="93"/>
      <c r="G156" s="93"/>
      <c r="H156" s="93"/>
      <c r="I156" s="95"/>
      <c r="J156" s="96"/>
      <c r="K156" s="97"/>
      <c r="L156" s="168"/>
      <c r="M156" s="168"/>
      <c r="N156" s="168"/>
      <c r="O156" s="168"/>
      <c r="P156" s="168"/>
      <c r="Q156" s="168"/>
      <c r="R156" s="168"/>
      <c r="S156" s="168"/>
      <c r="T156" s="170"/>
      <c r="U156" s="170"/>
      <c r="V156" s="170"/>
      <c r="W156" s="171"/>
    </row>
    <row r="157" spans="1:23" ht="63">
      <c r="A157" s="118" t="s">
        <v>10</v>
      </c>
      <c r="B157" s="62" t="s">
        <v>369</v>
      </c>
      <c r="C157" s="63" t="s">
        <v>85</v>
      </c>
      <c r="D157" s="63"/>
      <c r="E157" s="62"/>
      <c r="F157" s="62"/>
      <c r="G157" s="62"/>
      <c r="H157" s="63"/>
      <c r="I157" s="87"/>
      <c r="J157" s="42"/>
      <c r="K157" s="42"/>
      <c r="L157" s="65"/>
      <c r="M157" s="65"/>
      <c r="N157" s="65"/>
      <c r="O157" s="65"/>
      <c r="P157" s="65"/>
      <c r="Q157" s="65"/>
      <c r="R157" s="65"/>
      <c r="S157" s="88"/>
      <c r="T157" s="155"/>
      <c r="U157" s="155"/>
      <c r="V157" s="155"/>
      <c r="W157" s="156"/>
    </row>
    <row r="158" spans="1:23" ht="15.75">
      <c r="A158" s="164" t="s">
        <v>29</v>
      </c>
      <c r="B158" s="69" t="s">
        <v>30</v>
      </c>
      <c r="C158" s="80" t="s">
        <v>85</v>
      </c>
      <c r="D158" s="80"/>
      <c r="E158" s="69"/>
      <c r="F158" s="69"/>
      <c r="G158" s="69"/>
      <c r="H158" s="56"/>
      <c r="I158" s="95"/>
      <c r="J158" s="96"/>
      <c r="K158" s="96"/>
      <c r="L158" s="168"/>
      <c r="M158" s="168"/>
      <c r="N158" s="168"/>
      <c r="O158" s="168"/>
      <c r="P158" s="169"/>
      <c r="Q158" s="169"/>
      <c r="R158" s="169"/>
      <c r="S158" s="168"/>
      <c r="T158" s="170"/>
      <c r="U158" s="170"/>
      <c r="V158" s="170"/>
      <c r="W158" s="171"/>
    </row>
    <row r="159" spans="1:23" ht="15.75">
      <c r="A159" s="118" t="s">
        <v>31</v>
      </c>
      <c r="B159" s="62"/>
      <c r="C159" s="63"/>
      <c r="D159" s="63"/>
      <c r="E159" s="62"/>
      <c r="F159" s="62"/>
      <c r="G159" s="62"/>
      <c r="H159" s="63"/>
      <c r="I159" s="87"/>
      <c r="J159" s="42"/>
      <c r="K159" s="42"/>
      <c r="L159" s="88"/>
      <c r="M159" s="88"/>
      <c r="N159" s="88"/>
      <c r="O159" s="88"/>
      <c r="P159" s="65"/>
      <c r="Q159" s="65"/>
      <c r="R159" s="65"/>
      <c r="S159" s="88"/>
      <c r="T159" s="155"/>
      <c r="U159" s="155"/>
      <c r="V159" s="155"/>
      <c r="W159" s="156"/>
    </row>
    <row r="160" spans="1:23" ht="15.75">
      <c r="A160" s="118" t="s">
        <v>14</v>
      </c>
      <c r="B160" s="62"/>
      <c r="C160" s="63"/>
      <c r="D160" s="63"/>
      <c r="E160" s="62"/>
      <c r="F160" s="62"/>
      <c r="G160" s="62"/>
      <c r="H160" s="63"/>
      <c r="I160" s="87"/>
      <c r="J160" s="42"/>
      <c r="K160" s="42"/>
      <c r="L160" s="88"/>
      <c r="M160" s="88"/>
      <c r="N160" s="88"/>
      <c r="O160" s="88"/>
      <c r="P160" s="65"/>
      <c r="Q160" s="65"/>
      <c r="R160" s="65"/>
      <c r="S160" s="88"/>
      <c r="T160" s="155"/>
      <c r="U160" s="155"/>
      <c r="V160" s="155"/>
      <c r="W160" s="156"/>
    </row>
    <row r="161" spans="1:23" ht="15.75">
      <c r="A161" s="164" t="s">
        <v>32</v>
      </c>
      <c r="B161" s="69" t="s">
        <v>33</v>
      </c>
      <c r="C161" s="80" t="s">
        <v>85</v>
      </c>
      <c r="D161" s="80"/>
      <c r="E161" s="69"/>
      <c r="F161" s="69"/>
      <c r="G161" s="69"/>
      <c r="H161" s="56"/>
      <c r="I161" s="95"/>
      <c r="J161" s="96"/>
      <c r="K161" s="96"/>
      <c r="L161" s="168"/>
      <c r="M161" s="168"/>
      <c r="N161" s="168"/>
      <c r="O161" s="168"/>
      <c r="P161" s="169"/>
      <c r="Q161" s="169"/>
      <c r="R161" s="169"/>
      <c r="S161" s="168"/>
      <c r="T161" s="170"/>
      <c r="U161" s="170"/>
      <c r="V161" s="170"/>
      <c r="W161" s="171"/>
    </row>
    <row r="162" spans="1:23" ht="15.75">
      <c r="A162" s="118" t="s">
        <v>15</v>
      </c>
      <c r="B162" s="62"/>
      <c r="C162" s="63"/>
      <c r="D162" s="63"/>
      <c r="E162" s="62"/>
      <c r="F162" s="62"/>
      <c r="G162" s="62"/>
      <c r="H162" s="63"/>
      <c r="I162" s="87"/>
      <c r="J162" s="42"/>
      <c r="K162" s="42"/>
      <c r="L162" s="88"/>
      <c r="M162" s="88"/>
      <c r="N162" s="88"/>
      <c r="O162" s="88"/>
      <c r="P162" s="65"/>
      <c r="Q162" s="65"/>
      <c r="R162" s="65"/>
      <c r="S162" s="88"/>
      <c r="T162" s="155"/>
      <c r="U162" s="155"/>
      <c r="V162" s="155"/>
      <c r="W162" s="156"/>
    </row>
    <row r="163" spans="1:23" ht="15.75">
      <c r="A163" s="118" t="s">
        <v>16</v>
      </c>
      <c r="B163" s="62"/>
      <c r="C163" s="63"/>
      <c r="D163" s="63"/>
      <c r="E163" s="62"/>
      <c r="F163" s="62"/>
      <c r="G163" s="62"/>
      <c r="H163" s="63"/>
      <c r="I163" s="87"/>
      <c r="J163" s="42"/>
      <c r="K163" s="42"/>
      <c r="L163" s="88"/>
      <c r="M163" s="88"/>
      <c r="N163" s="88"/>
      <c r="O163" s="88"/>
      <c r="P163" s="65"/>
      <c r="Q163" s="65"/>
      <c r="R163" s="65"/>
      <c r="S163" s="88"/>
      <c r="T163" s="155"/>
      <c r="U163" s="155"/>
      <c r="V163" s="155"/>
      <c r="W163" s="156"/>
    </row>
    <row r="164" spans="1:23" ht="15.75">
      <c r="A164" s="110" t="s">
        <v>34</v>
      </c>
      <c r="B164" s="48" t="s">
        <v>105</v>
      </c>
      <c r="C164" s="49"/>
      <c r="D164" s="49"/>
      <c r="E164" s="48"/>
      <c r="F164" s="48"/>
      <c r="G164" s="48"/>
      <c r="H164" s="48"/>
      <c r="I164" s="50"/>
      <c r="J164" s="51"/>
      <c r="K164" s="52"/>
      <c r="L164" s="86"/>
      <c r="M164" s="86"/>
      <c r="N164" s="86"/>
      <c r="O164" s="86"/>
      <c r="P164" s="86"/>
      <c r="Q164" s="86"/>
      <c r="R164" s="86"/>
      <c r="S164" s="86"/>
      <c r="T164" s="152"/>
      <c r="U164" s="152"/>
      <c r="V164" s="152"/>
      <c r="W164" s="153"/>
    </row>
    <row r="165" spans="1:23" ht="15.75">
      <c r="A165" s="118"/>
      <c r="B165" s="62"/>
      <c r="C165" s="63" t="s">
        <v>85</v>
      </c>
      <c r="D165" s="63"/>
      <c r="E165" s="62"/>
      <c r="F165" s="62"/>
      <c r="G165" s="62"/>
      <c r="H165" s="63"/>
      <c r="I165" s="87"/>
      <c r="J165" s="42"/>
      <c r="K165" s="42"/>
      <c r="L165" s="65"/>
      <c r="M165" s="65"/>
      <c r="N165" s="65"/>
      <c r="O165" s="65"/>
      <c r="P165" s="88"/>
      <c r="Q165" s="88"/>
      <c r="R165" s="88"/>
      <c r="S165" s="65"/>
      <c r="T165" s="120"/>
      <c r="U165" s="120"/>
      <c r="V165" s="120"/>
      <c r="W165" s="121"/>
    </row>
    <row r="166" spans="1:23" ht="15.75">
      <c r="A166" s="110" t="s">
        <v>35</v>
      </c>
      <c r="B166" s="475" t="s">
        <v>106</v>
      </c>
      <c r="C166" s="476"/>
      <c r="D166" s="476"/>
      <c r="E166" s="476"/>
      <c r="F166" s="476"/>
      <c r="G166" s="476"/>
      <c r="H166" s="476"/>
      <c r="I166" s="476"/>
      <c r="J166" s="476"/>
      <c r="K166" s="476"/>
      <c r="L166" s="476"/>
      <c r="M166" s="476"/>
      <c r="N166" s="476"/>
      <c r="O166" s="476"/>
      <c r="P166" s="476"/>
      <c r="Q166" s="476"/>
      <c r="R166" s="476"/>
      <c r="S166" s="476"/>
      <c r="T166" s="476"/>
      <c r="U166" s="476"/>
      <c r="V166" s="476"/>
      <c r="W166" s="477"/>
    </row>
    <row r="167" spans="1:23" ht="16.5" thickBot="1">
      <c r="A167" s="172"/>
      <c r="B167" s="173"/>
      <c r="C167" s="224" t="s">
        <v>85</v>
      </c>
      <c r="D167" s="224"/>
      <c r="E167" s="173"/>
      <c r="F167" s="173"/>
      <c r="G167" s="173"/>
      <c r="H167" s="224"/>
      <c r="I167" s="225"/>
      <c r="J167" s="226"/>
      <c r="K167" s="226"/>
      <c r="L167" s="179"/>
      <c r="M167" s="179"/>
      <c r="N167" s="179"/>
      <c r="O167" s="179"/>
      <c r="P167" s="180"/>
      <c r="Q167" s="180"/>
      <c r="R167" s="180"/>
      <c r="S167" s="180"/>
      <c r="T167" s="181"/>
      <c r="U167" s="181"/>
      <c r="V167" s="181"/>
      <c r="W167" s="182"/>
    </row>
    <row r="168" spans="1:23" ht="15">
      <c r="A168" s="265" t="s">
        <v>141</v>
      </c>
      <c r="B168" s="228" t="s">
        <v>48</v>
      </c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9"/>
      <c r="P168" s="229"/>
      <c r="Q168" s="229"/>
      <c r="R168" s="229"/>
      <c r="S168" s="229"/>
      <c r="T168" s="229"/>
      <c r="U168" s="229"/>
      <c r="V168" s="229"/>
      <c r="W168" s="229"/>
    </row>
    <row r="169" spans="1:23" ht="15.75">
      <c r="A169" s="166"/>
      <c r="B169" s="37"/>
      <c r="C169" s="38"/>
      <c r="D169" s="38"/>
      <c r="E169" s="39"/>
      <c r="F169" s="39"/>
      <c r="G169" s="39"/>
      <c r="H169" s="38"/>
      <c r="I169" s="230"/>
      <c r="J169" s="231"/>
      <c r="K169" s="232"/>
      <c r="L169" s="41"/>
      <c r="M169" s="41"/>
      <c r="N169" s="41"/>
      <c r="O169" s="211"/>
      <c r="P169" s="41"/>
      <c r="Q169" s="41"/>
      <c r="R169" s="233"/>
      <c r="S169" s="41"/>
      <c r="T169" s="212"/>
      <c r="U169" s="233"/>
      <c r="V169" s="212"/>
      <c r="W169" s="41"/>
    </row>
    <row r="170" spans="1:23" s="207" customFormat="1" ht="20.25">
      <c r="A170" s="208" t="s">
        <v>371</v>
      </c>
      <c r="B170" s="459" t="s">
        <v>372</v>
      </c>
      <c r="C170" s="460"/>
      <c r="D170" s="460"/>
      <c r="E170" s="460"/>
      <c r="F170" s="460"/>
      <c r="G170" s="460"/>
      <c r="H170" s="460"/>
      <c r="I170" s="460"/>
      <c r="J170" s="460"/>
      <c r="K170" s="461"/>
      <c r="L170" s="210">
        <f>L171+L217</f>
        <v>0</v>
      </c>
      <c r="M170" s="210">
        <f aca="true" t="shared" si="5" ref="M170:V170">M171+M217</f>
        <v>43685</v>
      </c>
      <c r="N170" s="210">
        <f t="shared" si="5"/>
        <v>43457.799999999996</v>
      </c>
      <c r="O170" s="210">
        <f t="shared" si="5"/>
        <v>52077.1</v>
      </c>
      <c r="P170" s="210">
        <f t="shared" si="5"/>
        <v>48367.1</v>
      </c>
      <c r="Q170" s="210">
        <f t="shared" si="5"/>
        <v>3710</v>
      </c>
      <c r="R170" s="210">
        <f t="shared" si="5"/>
        <v>48915.2</v>
      </c>
      <c r="S170" s="210">
        <f t="shared" si="5"/>
        <v>48915.2</v>
      </c>
      <c r="T170" s="210">
        <f t="shared" si="5"/>
        <v>0</v>
      </c>
      <c r="U170" s="210">
        <f t="shared" si="5"/>
        <v>49176.7</v>
      </c>
      <c r="V170" s="210">
        <f t="shared" si="5"/>
        <v>49176.7</v>
      </c>
      <c r="W170" s="210">
        <f>W171+W217</f>
        <v>0</v>
      </c>
    </row>
    <row r="171" spans="1:23" ht="15.75">
      <c r="A171" s="110" t="s">
        <v>9</v>
      </c>
      <c r="B171" s="48" t="s">
        <v>88</v>
      </c>
      <c r="C171" s="49"/>
      <c r="D171" s="49"/>
      <c r="E171" s="48"/>
      <c r="F171" s="48"/>
      <c r="G171" s="48"/>
      <c r="H171" s="48"/>
      <c r="I171" s="50"/>
      <c r="J171" s="51"/>
      <c r="K171" s="52"/>
      <c r="L171" s="288">
        <v>0</v>
      </c>
      <c r="M171" s="53">
        <f>M172+M189+M195</f>
        <v>42646.6</v>
      </c>
      <c r="N171" s="53">
        <f aca="true" t="shared" si="6" ref="N171:W171">N172+N189+N195</f>
        <v>42561.299999999996</v>
      </c>
      <c r="O171" s="53">
        <f>P171+Q171</f>
        <v>51020.299999999996</v>
      </c>
      <c r="P171" s="53">
        <f t="shared" si="6"/>
        <v>47310.299999999996</v>
      </c>
      <c r="Q171" s="53">
        <f t="shared" si="6"/>
        <v>3710</v>
      </c>
      <c r="R171" s="53">
        <f>S171+T171</f>
        <v>47662.2</v>
      </c>
      <c r="S171" s="53">
        <f t="shared" si="6"/>
        <v>47662.2</v>
      </c>
      <c r="T171" s="53">
        <f t="shared" si="6"/>
        <v>0</v>
      </c>
      <c r="U171" s="53">
        <f>V171+W171</f>
        <v>48146.1</v>
      </c>
      <c r="V171" s="53">
        <f t="shared" si="6"/>
        <v>48146.1</v>
      </c>
      <c r="W171" s="53">
        <f t="shared" si="6"/>
        <v>0</v>
      </c>
    </row>
    <row r="172" spans="1:23" ht="15.75">
      <c r="A172" s="114" t="s">
        <v>89</v>
      </c>
      <c r="B172" s="55"/>
      <c r="C172" s="56"/>
      <c r="D172" s="56"/>
      <c r="E172" s="55"/>
      <c r="F172" s="55"/>
      <c r="G172" s="55"/>
      <c r="H172" s="55"/>
      <c r="I172" s="300"/>
      <c r="J172" s="301"/>
      <c r="K172" s="302"/>
      <c r="L172" s="234">
        <v>0</v>
      </c>
      <c r="M172" s="242">
        <f>M173+M178</f>
        <v>666.1</v>
      </c>
      <c r="N172" s="242">
        <f aca="true" t="shared" si="7" ref="N172:W172">N173+N178</f>
        <v>658.6999999999999</v>
      </c>
      <c r="O172" s="242">
        <f>P172+Q172</f>
        <v>707.6</v>
      </c>
      <c r="P172" s="242">
        <f t="shared" si="7"/>
        <v>699.1</v>
      </c>
      <c r="Q172" s="242">
        <f t="shared" si="7"/>
        <v>8.5</v>
      </c>
      <c r="R172" s="242">
        <f>S172+T172</f>
        <v>749.1999999999999</v>
      </c>
      <c r="S172" s="242">
        <f t="shared" si="7"/>
        <v>749.1999999999999</v>
      </c>
      <c r="T172" s="242">
        <f t="shared" si="7"/>
        <v>0</v>
      </c>
      <c r="U172" s="242">
        <f>V172+W172</f>
        <v>743.8000000000001</v>
      </c>
      <c r="V172" s="242">
        <f t="shared" si="7"/>
        <v>743.8000000000001</v>
      </c>
      <c r="W172" s="242">
        <f t="shared" si="7"/>
        <v>0</v>
      </c>
    </row>
    <row r="173" spans="1:23" ht="31.5">
      <c r="A173" s="118" t="s">
        <v>10</v>
      </c>
      <c r="B173" s="62" t="s">
        <v>90</v>
      </c>
      <c r="C173" s="63" t="s">
        <v>85</v>
      </c>
      <c r="D173" s="63"/>
      <c r="E173" s="70"/>
      <c r="F173" s="70"/>
      <c r="G173" s="70"/>
      <c r="H173" s="63"/>
      <c r="I173" s="72"/>
      <c r="J173" s="43"/>
      <c r="K173" s="43"/>
      <c r="L173" s="238">
        <v>0</v>
      </c>
      <c r="M173" s="246">
        <f>SUM(M174:M177)</f>
        <v>590</v>
      </c>
      <c r="N173" s="246">
        <f aca="true" t="shared" si="8" ref="N173:W173">SUM(N174:N177)</f>
        <v>582.8</v>
      </c>
      <c r="O173" s="246">
        <f aca="true" t="shared" si="9" ref="O173:O180">P173+Q173</f>
        <v>623.2</v>
      </c>
      <c r="P173" s="246">
        <f>SUM(P174:P177)</f>
        <v>614.7</v>
      </c>
      <c r="Q173" s="246">
        <f>SUM(Q174:Q177)</f>
        <v>8.5</v>
      </c>
      <c r="R173" s="246">
        <f aca="true" t="shared" si="10" ref="R173:R180">S173+T173</f>
        <v>666.8</v>
      </c>
      <c r="S173" s="246">
        <f t="shared" si="8"/>
        <v>666.8</v>
      </c>
      <c r="T173" s="246">
        <f t="shared" si="8"/>
        <v>0</v>
      </c>
      <c r="U173" s="246">
        <f aca="true" t="shared" si="11" ref="U173:U180">V173+W173</f>
        <v>656.2</v>
      </c>
      <c r="V173" s="246">
        <f t="shared" si="8"/>
        <v>656.2</v>
      </c>
      <c r="W173" s="246">
        <f t="shared" si="8"/>
        <v>0</v>
      </c>
    </row>
    <row r="174" spans="1:23" ht="102" customHeight="1">
      <c r="A174" s="118" t="s">
        <v>373</v>
      </c>
      <c r="B174" s="62" t="s">
        <v>90</v>
      </c>
      <c r="C174" s="63"/>
      <c r="D174" s="63"/>
      <c r="E174" s="70" t="s">
        <v>238</v>
      </c>
      <c r="F174" s="70" t="s">
        <v>238</v>
      </c>
      <c r="G174" s="70" t="s">
        <v>447</v>
      </c>
      <c r="H174" s="63">
        <v>120</v>
      </c>
      <c r="I174" s="442" t="s">
        <v>448</v>
      </c>
      <c r="J174" s="444">
        <v>40248</v>
      </c>
      <c r="K174" s="444" t="s">
        <v>121</v>
      </c>
      <c r="L174" s="238">
        <v>0</v>
      </c>
      <c r="M174" s="238">
        <v>3.3</v>
      </c>
      <c r="N174" s="238">
        <v>3</v>
      </c>
      <c r="O174" s="246">
        <f t="shared" si="9"/>
        <v>0</v>
      </c>
      <c r="P174" s="238">
        <v>0</v>
      </c>
      <c r="Q174" s="238">
        <v>0</v>
      </c>
      <c r="R174" s="246">
        <f t="shared" si="10"/>
        <v>0</v>
      </c>
      <c r="S174" s="238">
        <v>0</v>
      </c>
      <c r="T174" s="247">
        <v>0</v>
      </c>
      <c r="U174" s="246">
        <f t="shared" si="11"/>
        <v>0</v>
      </c>
      <c r="V174" s="247">
        <v>0</v>
      </c>
      <c r="W174" s="249">
        <v>0</v>
      </c>
    </row>
    <row r="175" spans="1:23" ht="109.5" customHeight="1">
      <c r="A175" s="118" t="s">
        <v>377</v>
      </c>
      <c r="B175" s="62" t="s">
        <v>90</v>
      </c>
      <c r="C175" s="63"/>
      <c r="D175" s="63"/>
      <c r="E175" s="70" t="s">
        <v>238</v>
      </c>
      <c r="F175" s="70" t="s">
        <v>238</v>
      </c>
      <c r="G175" s="70" t="s">
        <v>449</v>
      </c>
      <c r="H175" s="63">
        <v>120</v>
      </c>
      <c r="I175" s="443"/>
      <c r="J175" s="445"/>
      <c r="K175" s="445"/>
      <c r="L175" s="238">
        <v>0</v>
      </c>
      <c r="M175" s="238">
        <v>0</v>
      </c>
      <c r="N175" s="238">
        <v>0</v>
      </c>
      <c r="O175" s="246">
        <f t="shared" si="9"/>
        <v>6.6</v>
      </c>
      <c r="P175" s="238">
        <v>6.6</v>
      </c>
      <c r="Q175" s="238">
        <v>0</v>
      </c>
      <c r="R175" s="246">
        <f t="shared" si="10"/>
        <v>11</v>
      </c>
      <c r="S175" s="238">
        <v>11</v>
      </c>
      <c r="T175" s="247">
        <v>0</v>
      </c>
      <c r="U175" s="246">
        <f t="shared" si="11"/>
        <v>0</v>
      </c>
      <c r="V175" s="247">
        <v>0</v>
      </c>
      <c r="W175" s="249">
        <v>0</v>
      </c>
    </row>
    <row r="176" spans="1:23" ht="210" customHeight="1">
      <c r="A176" s="118" t="s">
        <v>378</v>
      </c>
      <c r="B176" s="62" t="s">
        <v>90</v>
      </c>
      <c r="C176" s="63"/>
      <c r="D176" s="63"/>
      <c r="E176" s="70" t="s">
        <v>238</v>
      </c>
      <c r="F176" s="70" t="s">
        <v>114</v>
      </c>
      <c r="G176" s="70" t="s">
        <v>450</v>
      </c>
      <c r="H176" s="63">
        <v>120</v>
      </c>
      <c r="I176" s="101" t="s">
        <v>451</v>
      </c>
      <c r="J176" s="107">
        <v>41044</v>
      </c>
      <c r="K176" s="107" t="s">
        <v>121</v>
      </c>
      <c r="L176" s="238">
        <v>0</v>
      </c>
      <c r="M176" s="238">
        <v>298.5</v>
      </c>
      <c r="N176" s="238">
        <v>298.5</v>
      </c>
      <c r="O176" s="246">
        <f t="shared" si="9"/>
        <v>312.5</v>
      </c>
      <c r="P176" s="238">
        <v>309.3</v>
      </c>
      <c r="Q176" s="238">
        <v>3.2</v>
      </c>
      <c r="R176" s="246">
        <f t="shared" si="10"/>
        <v>331.7</v>
      </c>
      <c r="S176" s="238">
        <f>310.5+21.2</f>
        <v>331.7</v>
      </c>
      <c r="T176" s="247">
        <v>0</v>
      </c>
      <c r="U176" s="246">
        <f t="shared" si="11"/>
        <v>331.9</v>
      </c>
      <c r="V176" s="247">
        <f>310.7+21.2</f>
        <v>331.9</v>
      </c>
      <c r="W176" s="249">
        <v>0</v>
      </c>
    </row>
    <row r="177" spans="1:23" ht="144.75" customHeight="1">
      <c r="A177" s="118" t="s">
        <v>452</v>
      </c>
      <c r="B177" s="62" t="s">
        <v>90</v>
      </c>
      <c r="C177" s="63"/>
      <c r="D177" s="63"/>
      <c r="E177" s="70" t="s">
        <v>238</v>
      </c>
      <c r="F177" s="70" t="s">
        <v>114</v>
      </c>
      <c r="G177" s="70" t="s">
        <v>453</v>
      </c>
      <c r="H177" s="63">
        <v>120</v>
      </c>
      <c r="I177" s="101" t="s">
        <v>454</v>
      </c>
      <c r="J177" s="107">
        <v>40337</v>
      </c>
      <c r="K177" s="107" t="s">
        <v>121</v>
      </c>
      <c r="L177" s="238">
        <v>0</v>
      </c>
      <c r="M177" s="238">
        <v>288.2</v>
      </c>
      <c r="N177" s="238">
        <v>281.3</v>
      </c>
      <c r="O177" s="246">
        <f t="shared" si="9"/>
        <v>304.1</v>
      </c>
      <c r="P177" s="238">
        <v>298.8</v>
      </c>
      <c r="Q177" s="238">
        <v>5.3</v>
      </c>
      <c r="R177" s="246">
        <f t="shared" si="10"/>
        <v>324.09999999999997</v>
      </c>
      <c r="S177" s="238">
        <f>302.9+21.2</f>
        <v>324.09999999999997</v>
      </c>
      <c r="T177" s="247">
        <v>0</v>
      </c>
      <c r="U177" s="246">
        <f t="shared" si="11"/>
        <v>324.3</v>
      </c>
      <c r="V177" s="247">
        <f>303.1+21.2</f>
        <v>324.3</v>
      </c>
      <c r="W177" s="249">
        <v>0</v>
      </c>
    </row>
    <row r="178" spans="1:23" ht="47.25">
      <c r="A178" s="122" t="s">
        <v>11</v>
      </c>
      <c r="B178" s="62" t="s">
        <v>91</v>
      </c>
      <c r="C178" s="63" t="s">
        <v>85</v>
      </c>
      <c r="D178" s="63"/>
      <c r="E178" s="70"/>
      <c r="F178" s="70"/>
      <c r="G178" s="70"/>
      <c r="H178" s="63"/>
      <c r="I178" s="72"/>
      <c r="J178" s="64"/>
      <c r="K178" s="72"/>
      <c r="L178" s="41">
        <v>0</v>
      </c>
      <c r="M178" s="246">
        <f>SUM(M179:M180)</f>
        <v>76.1</v>
      </c>
      <c r="N178" s="246">
        <f aca="true" t="shared" si="12" ref="N178:W178">SUM(N179:N180)</f>
        <v>75.9</v>
      </c>
      <c r="O178" s="246">
        <f t="shared" si="9"/>
        <v>84.4</v>
      </c>
      <c r="P178" s="246">
        <f t="shared" si="12"/>
        <v>84.4</v>
      </c>
      <c r="Q178" s="246">
        <f t="shared" si="12"/>
        <v>0</v>
      </c>
      <c r="R178" s="246">
        <f t="shared" si="10"/>
        <v>82.4</v>
      </c>
      <c r="S178" s="246">
        <f t="shared" si="12"/>
        <v>82.4</v>
      </c>
      <c r="T178" s="246">
        <f t="shared" si="12"/>
        <v>0</v>
      </c>
      <c r="U178" s="246">
        <f t="shared" si="11"/>
        <v>87.6</v>
      </c>
      <c r="V178" s="246">
        <f t="shared" si="12"/>
        <v>87.6</v>
      </c>
      <c r="W178" s="246">
        <f t="shared" si="12"/>
        <v>0</v>
      </c>
    </row>
    <row r="179" spans="1:23" ht="210" customHeight="1">
      <c r="A179" s="122" t="s">
        <v>379</v>
      </c>
      <c r="B179" s="62" t="s">
        <v>91</v>
      </c>
      <c r="C179" s="63"/>
      <c r="D179" s="63"/>
      <c r="E179" s="70" t="s">
        <v>238</v>
      </c>
      <c r="F179" s="70" t="s">
        <v>114</v>
      </c>
      <c r="G179" s="70" t="s">
        <v>450</v>
      </c>
      <c r="H179" s="63">
        <v>240</v>
      </c>
      <c r="I179" s="101" t="s">
        <v>451</v>
      </c>
      <c r="J179" s="107">
        <v>41044</v>
      </c>
      <c r="K179" s="107" t="s">
        <v>121</v>
      </c>
      <c r="L179" s="41">
        <v>0</v>
      </c>
      <c r="M179" s="238">
        <v>38.7</v>
      </c>
      <c r="N179" s="238">
        <v>38.5</v>
      </c>
      <c r="O179" s="246">
        <f t="shared" si="9"/>
        <v>41.8</v>
      </c>
      <c r="P179" s="238">
        <v>41.8</v>
      </c>
      <c r="Q179" s="238">
        <v>0</v>
      </c>
      <c r="R179" s="246">
        <f t="shared" si="10"/>
        <v>41.2</v>
      </c>
      <c r="S179" s="238">
        <v>41.2</v>
      </c>
      <c r="T179" s="247">
        <v>0</v>
      </c>
      <c r="U179" s="246">
        <f t="shared" si="11"/>
        <v>43.8</v>
      </c>
      <c r="V179" s="247">
        <v>43.8</v>
      </c>
      <c r="W179" s="249">
        <v>0</v>
      </c>
    </row>
    <row r="180" spans="1:23" ht="143.25" customHeight="1">
      <c r="A180" s="122" t="s">
        <v>380</v>
      </c>
      <c r="B180" s="62" t="s">
        <v>91</v>
      </c>
      <c r="C180" s="63"/>
      <c r="D180" s="63"/>
      <c r="E180" s="70" t="s">
        <v>238</v>
      </c>
      <c r="F180" s="70" t="s">
        <v>114</v>
      </c>
      <c r="G180" s="70" t="s">
        <v>453</v>
      </c>
      <c r="H180" s="63">
        <v>240</v>
      </c>
      <c r="I180" s="101" t="s">
        <v>454</v>
      </c>
      <c r="J180" s="106">
        <v>40337</v>
      </c>
      <c r="K180" s="293" t="s">
        <v>121</v>
      </c>
      <c r="L180" s="41">
        <v>0</v>
      </c>
      <c r="M180" s="238">
        <v>37.4</v>
      </c>
      <c r="N180" s="238">
        <v>37.4</v>
      </c>
      <c r="O180" s="246">
        <f t="shared" si="9"/>
        <v>42.6</v>
      </c>
      <c r="P180" s="238">
        <v>42.6</v>
      </c>
      <c r="Q180" s="238">
        <v>0</v>
      </c>
      <c r="R180" s="246">
        <f t="shared" si="10"/>
        <v>41.2</v>
      </c>
      <c r="S180" s="238">
        <v>41.2</v>
      </c>
      <c r="T180" s="247">
        <v>0</v>
      </c>
      <c r="U180" s="246">
        <f t="shared" si="11"/>
        <v>43.8</v>
      </c>
      <c r="V180" s="247">
        <v>43.8</v>
      </c>
      <c r="W180" s="249">
        <v>0</v>
      </c>
    </row>
    <row r="181" spans="1:23" ht="15.75">
      <c r="A181" s="122" t="s">
        <v>28</v>
      </c>
      <c r="B181" s="62" t="s">
        <v>48</v>
      </c>
      <c r="C181" s="63" t="s">
        <v>85</v>
      </c>
      <c r="D181" s="63"/>
      <c r="E181" s="70"/>
      <c r="F181" s="70"/>
      <c r="G181" s="70"/>
      <c r="H181" s="63"/>
      <c r="I181" s="303"/>
      <c r="J181" s="304"/>
      <c r="K181" s="303"/>
      <c r="L181" s="65"/>
      <c r="M181" s="250"/>
      <c r="N181" s="250"/>
      <c r="O181" s="250"/>
      <c r="P181" s="250"/>
      <c r="Q181" s="250"/>
      <c r="R181" s="250"/>
      <c r="S181" s="250"/>
      <c r="T181" s="251"/>
      <c r="U181" s="251"/>
      <c r="V181" s="251"/>
      <c r="W181" s="252"/>
    </row>
    <row r="182" spans="1:23" ht="15.75">
      <c r="A182" s="114" t="s">
        <v>92</v>
      </c>
      <c r="B182" s="55"/>
      <c r="C182" s="56"/>
      <c r="D182" s="56"/>
      <c r="E182" s="55"/>
      <c r="F182" s="55"/>
      <c r="G182" s="55"/>
      <c r="H182" s="56"/>
      <c r="I182" s="300"/>
      <c r="J182" s="301"/>
      <c r="K182" s="302"/>
      <c r="L182" s="60"/>
      <c r="M182" s="234"/>
      <c r="N182" s="234"/>
      <c r="O182" s="234"/>
      <c r="P182" s="234"/>
      <c r="Q182" s="234"/>
      <c r="R182" s="234"/>
      <c r="S182" s="234"/>
      <c r="T182" s="283"/>
      <c r="U182" s="283"/>
      <c r="V182" s="283"/>
      <c r="W182" s="284"/>
    </row>
    <row r="183" spans="1:23" ht="31.5">
      <c r="A183" s="118" t="s">
        <v>12</v>
      </c>
      <c r="B183" s="62" t="s">
        <v>49</v>
      </c>
      <c r="C183" s="63"/>
      <c r="D183" s="63"/>
      <c r="E183" s="62"/>
      <c r="F183" s="62"/>
      <c r="G183" s="62"/>
      <c r="H183" s="63"/>
      <c r="I183" s="64"/>
      <c r="J183" s="43"/>
      <c r="K183" s="43"/>
      <c r="L183" s="65"/>
      <c r="M183" s="250"/>
      <c r="N183" s="250"/>
      <c r="O183" s="250"/>
      <c r="P183" s="250"/>
      <c r="Q183" s="250"/>
      <c r="R183" s="250"/>
      <c r="S183" s="250"/>
      <c r="T183" s="251"/>
      <c r="U183" s="251"/>
      <c r="V183" s="251"/>
      <c r="W183" s="252"/>
    </row>
    <row r="184" spans="1:23" ht="15.75">
      <c r="A184" s="118" t="s">
        <v>76</v>
      </c>
      <c r="B184" s="62"/>
      <c r="C184" s="63"/>
      <c r="D184" s="63"/>
      <c r="E184" s="62"/>
      <c r="F184" s="62"/>
      <c r="G184" s="62"/>
      <c r="H184" s="63"/>
      <c r="I184" s="64"/>
      <c r="J184" s="43"/>
      <c r="K184" s="43"/>
      <c r="L184" s="65"/>
      <c r="M184" s="250"/>
      <c r="N184" s="250"/>
      <c r="O184" s="250"/>
      <c r="P184" s="250"/>
      <c r="Q184" s="250"/>
      <c r="R184" s="250"/>
      <c r="S184" s="250"/>
      <c r="T184" s="251"/>
      <c r="U184" s="251"/>
      <c r="V184" s="251"/>
      <c r="W184" s="252"/>
    </row>
    <row r="185" spans="1:23" ht="31.5">
      <c r="A185" s="122" t="s">
        <v>13</v>
      </c>
      <c r="B185" s="62" t="s">
        <v>50</v>
      </c>
      <c r="C185" s="63"/>
      <c r="D185" s="63"/>
      <c r="E185" s="62"/>
      <c r="F185" s="62"/>
      <c r="G185" s="62"/>
      <c r="H185" s="63"/>
      <c r="I185" s="304"/>
      <c r="J185" s="304"/>
      <c r="K185" s="303"/>
      <c r="L185" s="65"/>
      <c r="M185" s="250"/>
      <c r="N185" s="250"/>
      <c r="O185" s="250"/>
      <c r="P185" s="250"/>
      <c r="Q185" s="250"/>
      <c r="R185" s="250"/>
      <c r="S185" s="250"/>
      <c r="T185" s="251"/>
      <c r="U185" s="251"/>
      <c r="V185" s="251"/>
      <c r="W185" s="252"/>
    </row>
    <row r="186" spans="1:23" ht="15.75">
      <c r="A186" s="122" t="s">
        <v>77</v>
      </c>
      <c r="B186" s="62"/>
      <c r="C186" s="63"/>
      <c r="D186" s="63"/>
      <c r="E186" s="62"/>
      <c r="F186" s="62"/>
      <c r="G186" s="62"/>
      <c r="H186" s="63"/>
      <c r="I186" s="304"/>
      <c r="J186" s="304"/>
      <c r="K186" s="303"/>
      <c r="L186" s="65"/>
      <c r="M186" s="250"/>
      <c r="N186" s="250"/>
      <c r="O186" s="250"/>
      <c r="P186" s="250"/>
      <c r="Q186" s="250"/>
      <c r="R186" s="250"/>
      <c r="S186" s="250"/>
      <c r="T186" s="251"/>
      <c r="U186" s="251"/>
      <c r="V186" s="251"/>
      <c r="W186" s="252"/>
    </row>
    <row r="187" spans="1:23" ht="15.75">
      <c r="A187" s="122" t="s">
        <v>144</v>
      </c>
      <c r="B187" s="62" t="s">
        <v>48</v>
      </c>
      <c r="C187" s="63"/>
      <c r="D187" s="63"/>
      <c r="E187" s="62"/>
      <c r="F187" s="62"/>
      <c r="G187" s="62"/>
      <c r="H187" s="62"/>
      <c r="I187" s="304"/>
      <c r="J187" s="304"/>
      <c r="K187" s="303"/>
      <c r="L187" s="65"/>
      <c r="M187" s="250"/>
      <c r="N187" s="250"/>
      <c r="O187" s="250"/>
      <c r="P187" s="250"/>
      <c r="Q187" s="250"/>
      <c r="R187" s="250"/>
      <c r="S187" s="250"/>
      <c r="T187" s="251"/>
      <c r="U187" s="251"/>
      <c r="V187" s="251"/>
      <c r="W187" s="252"/>
    </row>
    <row r="188" spans="1:23" ht="15.75">
      <c r="A188" s="128" t="s">
        <v>78</v>
      </c>
      <c r="B188" s="62"/>
      <c r="C188" s="63"/>
      <c r="D188" s="63"/>
      <c r="E188" s="62"/>
      <c r="F188" s="62"/>
      <c r="G188" s="62"/>
      <c r="H188" s="62"/>
      <c r="I188" s="304"/>
      <c r="J188" s="304"/>
      <c r="K188" s="303"/>
      <c r="L188" s="65"/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9"/>
    </row>
    <row r="189" spans="1:23" ht="15.75">
      <c r="A189" s="452" t="s">
        <v>93</v>
      </c>
      <c r="B189" s="452"/>
      <c r="C189" s="452"/>
      <c r="D189" s="452"/>
      <c r="E189" s="452"/>
      <c r="F189" s="452"/>
      <c r="G189" s="452"/>
      <c r="H189" s="452"/>
      <c r="I189" s="452"/>
      <c r="J189" s="452"/>
      <c r="K189" s="452"/>
      <c r="L189" s="221">
        <v>0</v>
      </c>
      <c r="M189" s="257">
        <f>M190+M192</f>
        <v>4087.2</v>
      </c>
      <c r="N189" s="257">
        <f aca="true" t="shared" si="13" ref="N189:W189">N190+N192</f>
        <v>4085.2999999999997</v>
      </c>
      <c r="O189" s="257">
        <f>P189+Q189</f>
        <v>3128.9</v>
      </c>
      <c r="P189" s="257">
        <f t="shared" si="13"/>
        <v>3128.9</v>
      </c>
      <c r="Q189" s="257">
        <f t="shared" si="13"/>
        <v>0</v>
      </c>
      <c r="R189" s="257">
        <f>S189+T189</f>
        <v>15.7</v>
      </c>
      <c r="S189" s="257">
        <f t="shared" si="13"/>
        <v>15.7</v>
      </c>
      <c r="T189" s="257">
        <f t="shared" si="13"/>
        <v>0</v>
      </c>
      <c r="U189" s="257">
        <f>V189+W189</f>
        <v>15.7</v>
      </c>
      <c r="V189" s="257">
        <f t="shared" si="13"/>
        <v>15.7</v>
      </c>
      <c r="W189" s="257">
        <f t="shared" si="13"/>
        <v>0</v>
      </c>
    </row>
    <row r="190" spans="1:23" ht="47.25">
      <c r="A190" s="118" t="s">
        <v>31</v>
      </c>
      <c r="B190" s="62" t="s">
        <v>94</v>
      </c>
      <c r="C190" s="63"/>
      <c r="D190" s="63"/>
      <c r="E190" s="62"/>
      <c r="F190" s="62"/>
      <c r="G190" s="62"/>
      <c r="H190" s="63"/>
      <c r="I190" s="64"/>
      <c r="J190" s="43"/>
      <c r="K190" s="43"/>
      <c r="L190" s="65"/>
      <c r="M190" s="250"/>
      <c r="N190" s="250"/>
      <c r="O190" s="281"/>
      <c r="P190" s="250"/>
      <c r="Q190" s="250"/>
      <c r="R190" s="281"/>
      <c r="S190" s="250"/>
      <c r="T190" s="251"/>
      <c r="U190" s="281"/>
      <c r="V190" s="251"/>
      <c r="W190" s="252"/>
    </row>
    <row r="191" spans="1:23" ht="15.75">
      <c r="A191" s="118" t="s">
        <v>67</v>
      </c>
      <c r="B191" s="62"/>
      <c r="C191" s="63"/>
      <c r="D191" s="63"/>
      <c r="E191" s="62"/>
      <c r="F191" s="62"/>
      <c r="G191" s="62"/>
      <c r="H191" s="63"/>
      <c r="I191" s="64"/>
      <c r="J191" s="43"/>
      <c r="K191" s="43"/>
      <c r="L191" s="65"/>
      <c r="M191" s="250"/>
      <c r="N191" s="250"/>
      <c r="O191" s="281"/>
      <c r="P191" s="250"/>
      <c r="Q191" s="250"/>
      <c r="R191" s="281"/>
      <c r="S191" s="250"/>
      <c r="T191" s="251"/>
      <c r="U191" s="281"/>
      <c r="V191" s="251"/>
      <c r="W191" s="252"/>
    </row>
    <row r="192" spans="1:23" ht="31.5">
      <c r="A192" s="122" t="s">
        <v>14</v>
      </c>
      <c r="B192" s="62" t="s">
        <v>95</v>
      </c>
      <c r="C192" s="63"/>
      <c r="D192" s="63"/>
      <c r="E192" s="62"/>
      <c r="F192" s="62"/>
      <c r="G192" s="62"/>
      <c r="H192" s="63"/>
      <c r="I192" s="64"/>
      <c r="J192" s="64"/>
      <c r="K192" s="72"/>
      <c r="L192" s="41">
        <v>0</v>
      </c>
      <c r="M192" s="246">
        <f>SUM(M193:M194)</f>
        <v>4087.2</v>
      </c>
      <c r="N192" s="246">
        <f>SUM(N193:N194)</f>
        <v>4085.2999999999997</v>
      </c>
      <c r="O192" s="281">
        <f aca="true" t="shared" si="14" ref="O192:O199">P192+Q192</f>
        <v>3128.9</v>
      </c>
      <c r="P192" s="246">
        <f>SUM(P193:P194)</f>
        <v>3128.9</v>
      </c>
      <c r="Q192" s="246">
        <f aca="true" t="shared" si="15" ref="Q192:W192">SUM(Q193:Q194)</f>
        <v>0</v>
      </c>
      <c r="R192" s="246">
        <f>S192+T192</f>
        <v>15.7</v>
      </c>
      <c r="S192" s="246">
        <f t="shared" si="15"/>
        <v>15.7</v>
      </c>
      <c r="T192" s="246">
        <f t="shared" si="15"/>
        <v>0</v>
      </c>
      <c r="U192" s="246">
        <f>V192+W192</f>
        <v>15.7</v>
      </c>
      <c r="V192" s="246">
        <f t="shared" si="15"/>
        <v>15.7</v>
      </c>
      <c r="W192" s="246">
        <f t="shared" si="15"/>
        <v>0</v>
      </c>
    </row>
    <row r="193" spans="1:23" ht="80.25" customHeight="1">
      <c r="A193" s="122" t="s">
        <v>68</v>
      </c>
      <c r="B193" s="37" t="s">
        <v>95</v>
      </c>
      <c r="C193" s="38"/>
      <c r="D193" s="38"/>
      <c r="E193" s="39" t="s">
        <v>238</v>
      </c>
      <c r="F193" s="39" t="s">
        <v>128</v>
      </c>
      <c r="G193" s="39" t="s">
        <v>455</v>
      </c>
      <c r="H193" s="38">
        <v>240</v>
      </c>
      <c r="I193" s="101" t="s">
        <v>456</v>
      </c>
      <c r="J193" s="106">
        <v>40963</v>
      </c>
      <c r="K193" s="293" t="s">
        <v>121</v>
      </c>
      <c r="L193" s="41">
        <v>0</v>
      </c>
      <c r="M193" s="238">
        <v>4072.6</v>
      </c>
      <c r="N193" s="238">
        <v>4072.6</v>
      </c>
      <c r="O193" s="246">
        <f>P193+Q193</f>
        <v>3114.9</v>
      </c>
      <c r="P193" s="238">
        <v>3114.9</v>
      </c>
      <c r="Q193" s="238">
        <v>0</v>
      </c>
      <c r="R193" s="246">
        <f>S193+T193</f>
        <v>0</v>
      </c>
      <c r="S193" s="238">
        <v>0</v>
      </c>
      <c r="T193" s="238">
        <v>0</v>
      </c>
      <c r="U193" s="246">
        <f>V193+W193</f>
        <v>0</v>
      </c>
      <c r="V193" s="238">
        <v>0</v>
      </c>
      <c r="W193" s="238">
        <v>0</v>
      </c>
    </row>
    <row r="194" spans="1:23" ht="198.75" customHeight="1">
      <c r="A194" s="122" t="s">
        <v>149</v>
      </c>
      <c r="B194" s="62" t="s">
        <v>95</v>
      </c>
      <c r="C194" s="63"/>
      <c r="D194" s="63"/>
      <c r="E194" s="70" t="s">
        <v>83</v>
      </c>
      <c r="F194" s="70" t="s">
        <v>132</v>
      </c>
      <c r="G194" s="70">
        <v>5201000</v>
      </c>
      <c r="H194" s="71" t="s">
        <v>148</v>
      </c>
      <c r="I194" s="100" t="s">
        <v>457</v>
      </c>
      <c r="J194" s="106">
        <v>40674</v>
      </c>
      <c r="K194" s="107" t="s">
        <v>121</v>
      </c>
      <c r="L194" s="41">
        <v>0</v>
      </c>
      <c r="M194" s="238">
        <v>14.6</v>
      </c>
      <c r="N194" s="238">
        <v>12.7</v>
      </c>
      <c r="O194" s="281">
        <f t="shared" si="14"/>
        <v>14</v>
      </c>
      <c r="P194" s="238">
        <v>14</v>
      </c>
      <c r="Q194" s="238">
        <v>0</v>
      </c>
      <c r="R194" s="281">
        <f aca="true" t="shared" si="16" ref="R194:R199">S194+T194</f>
        <v>15.7</v>
      </c>
      <c r="S194" s="238">
        <v>15.7</v>
      </c>
      <c r="T194" s="238">
        <v>0</v>
      </c>
      <c r="U194" s="281">
        <f aca="true" t="shared" si="17" ref="U194:U199">V194+W194</f>
        <v>15.7</v>
      </c>
      <c r="V194" s="238">
        <v>15.7</v>
      </c>
      <c r="W194" s="282">
        <v>0</v>
      </c>
    </row>
    <row r="195" spans="1:23" ht="15.75">
      <c r="A195" s="456" t="s">
        <v>96</v>
      </c>
      <c r="B195" s="456"/>
      <c r="C195" s="456"/>
      <c r="D195" s="456"/>
      <c r="E195" s="456"/>
      <c r="F195" s="456"/>
      <c r="G195" s="456"/>
      <c r="H195" s="456"/>
      <c r="I195" s="456"/>
      <c r="J195" s="456"/>
      <c r="K195" s="456"/>
      <c r="L195" s="267">
        <v>0</v>
      </c>
      <c r="M195" s="257">
        <f>M196</f>
        <v>37893.299999999996</v>
      </c>
      <c r="N195" s="257">
        <f aca="true" t="shared" si="18" ref="N195:W195">N196</f>
        <v>37817.299999999996</v>
      </c>
      <c r="O195" s="257">
        <f t="shared" si="14"/>
        <v>47183.799999999996</v>
      </c>
      <c r="P195" s="257">
        <f t="shared" si="18"/>
        <v>43482.299999999996</v>
      </c>
      <c r="Q195" s="257">
        <f t="shared" si="18"/>
        <v>3701.5</v>
      </c>
      <c r="R195" s="257">
        <f t="shared" si="16"/>
        <v>46897.299999999996</v>
      </c>
      <c r="S195" s="257">
        <f t="shared" si="18"/>
        <v>46897.299999999996</v>
      </c>
      <c r="T195" s="257">
        <f t="shared" si="18"/>
        <v>0</v>
      </c>
      <c r="U195" s="257">
        <f t="shared" si="17"/>
        <v>47386.6</v>
      </c>
      <c r="V195" s="257">
        <f t="shared" si="18"/>
        <v>47386.6</v>
      </c>
      <c r="W195" s="257">
        <f t="shared" si="18"/>
        <v>0</v>
      </c>
    </row>
    <row r="196" spans="1:23" ht="15.75">
      <c r="A196" s="467" t="s">
        <v>55</v>
      </c>
      <c r="B196" s="468"/>
      <c r="C196" s="468"/>
      <c r="D196" s="468"/>
      <c r="E196" s="468"/>
      <c r="F196" s="468"/>
      <c r="G196" s="468"/>
      <c r="H196" s="468"/>
      <c r="I196" s="468"/>
      <c r="J196" s="468"/>
      <c r="K196" s="469"/>
      <c r="L196" s="41">
        <v>0</v>
      </c>
      <c r="M196" s="246">
        <f>M197+M200+M202</f>
        <v>37893.299999999996</v>
      </c>
      <c r="N196" s="246">
        <f>N197+N200+N202</f>
        <v>37817.299999999996</v>
      </c>
      <c r="O196" s="281">
        <f t="shared" si="14"/>
        <v>47183.799999999996</v>
      </c>
      <c r="P196" s="246">
        <f>P197+P200+P202</f>
        <v>43482.299999999996</v>
      </c>
      <c r="Q196" s="246">
        <f aca="true" t="shared" si="19" ref="Q196:W196">Q197+Q200+Q202</f>
        <v>3701.5</v>
      </c>
      <c r="R196" s="246">
        <f>S196+T196</f>
        <v>46897.299999999996</v>
      </c>
      <c r="S196" s="246">
        <f t="shared" si="19"/>
        <v>46897.299999999996</v>
      </c>
      <c r="T196" s="246">
        <f t="shared" si="19"/>
        <v>0</v>
      </c>
      <c r="U196" s="246">
        <f>V196+W196</f>
        <v>47386.6</v>
      </c>
      <c r="V196" s="246">
        <f t="shared" si="19"/>
        <v>47386.6</v>
      </c>
      <c r="W196" s="246">
        <f t="shared" si="19"/>
        <v>0</v>
      </c>
    </row>
    <row r="197" spans="1:23" ht="94.5">
      <c r="A197" s="135" t="s">
        <v>51</v>
      </c>
      <c r="B197" s="62" t="s">
        <v>232</v>
      </c>
      <c r="C197" s="63"/>
      <c r="D197" s="63"/>
      <c r="E197" s="39"/>
      <c r="F197" s="39"/>
      <c r="G197" s="39"/>
      <c r="H197" s="38"/>
      <c r="I197" s="305"/>
      <c r="J197" s="42"/>
      <c r="K197" s="43"/>
      <c r="L197" s="41">
        <v>0</v>
      </c>
      <c r="M197" s="246">
        <f>SUM(M198:M199)</f>
        <v>35934.1</v>
      </c>
      <c r="N197" s="246">
        <f>SUM(N198:N199)</f>
        <v>35934.1</v>
      </c>
      <c r="O197" s="281">
        <f t="shared" si="14"/>
        <v>46422.7</v>
      </c>
      <c r="P197" s="246">
        <f>SUM(P198:P199)</f>
        <v>42721.2</v>
      </c>
      <c r="Q197" s="246">
        <f>SUM(Q198:Q199)</f>
        <v>3701.5</v>
      </c>
      <c r="R197" s="281">
        <f t="shared" si="16"/>
        <v>46897.299999999996</v>
      </c>
      <c r="S197" s="246">
        <f>SUM(S198:S199)</f>
        <v>46897.299999999996</v>
      </c>
      <c r="T197" s="246">
        <f>SUM(T198:T199)</f>
        <v>0</v>
      </c>
      <c r="U197" s="281">
        <f t="shared" si="17"/>
        <v>47386.6</v>
      </c>
      <c r="V197" s="246">
        <f>SUM(V198:V199)</f>
        <v>47386.6</v>
      </c>
      <c r="W197" s="246">
        <f>SUM(W198:W199)</f>
        <v>0</v>
      </c>
    </row>
    <row r="198" spans="1:23" ht="159" customHeight="1">
      <c r="A198" s="135" t="s">
        <v>69</v>
      </c>
      <c r="B198" s="62" t="s">
        <v>143</v>
      </c>
      <c r="C198" s="38" t="s">
        <v>414</v>
      </c>
      <c r="D198" s="306"/>
      <c r="E198" s="39" t="s">
        <v>238</v>
      </c>
      <c r="F198" s="39" t="s">
        <v>109</v>
      </c>
      <c r="G198" s="39">
        <v>4209901</v>
      </c>
      <c r="H198" s="38">
        <v>611</v>
      </c>
      <c r="I198" s="101" t="s">
        <v>458</v>
      </c>
      <c r="J198" s="106">
        <v>39973</v>
      </c>
      <c r="K198" s="107" t="s">
        <v>121</v>
      </c>
      <c r="L198" s="41">
        <v>0</v>
      </c>
      <c r="M198" s="238">
        <v>205.6</v>
      </c>
      <c r="N198" s="238">
        <v>205.6</v>
      </c>
      <c r="O198" s="281">
        <f t="shared" si="14"/>
        <v>205.6</v>
      </c>
      <c r="P198" s="238">
        <v>205.6</v>
      </c>
      <c r="Q198" s="238">
        <v>0</v>
      </c>
      <c r="R198" s="281">
        <f t="shared" si="16"/>
        <v>205.6</v>
      </c>
      <c r="S198" s="238">
        <v>205.6</v>
      </c>
      <c r="T198" s="238">
        <v>0</v>
      </c>
      <c r="U198" s="281">
        <f t="shared" si="17"/>
        <v>205.6</v>
      </c>
      <c r="V198" s="238">
        <v>205.6</v>
      </c>
      <c r="W198" s="238">
        <v>0</v>
      </c>
    </row>
    <row r="199" spans="1:23" ht="134.25" customHeight="1">
      <c r="A199" s="135" t="s">
        <v>236</v>
      </c>
      <c r="B199" s="62" t="s">
        <v>143</v>
      </c>
      <c r="C199" s="38" t="s">
        <v>423</v>
      </c>
      <c r="D199" s="10"/>
      <c r="E199" s="39" t="s">
        <v>238</v>
      </c>
      <c r="F199" s="39" t="s">
        <v>128</v>
      </c>
      <c r="G199" s="39" t="s">
        <v>459</v>
      </c>
      <c r="H199" s="38">
        <v>611</v>
      </c>
      <c r="I199" s="327" t="s">
        <v>460</v>
      </c>
      <c r="J199" s="328">
        <v>39875</v>
      </c>
      <c r="K199" s="329" t="s">
        <v>121</v>
      </c>
      <c r="L199" s="41">
        <v>0</v>
      </c>
      <c r="M199" s="238">
        <v>35728.5</v>
      </c>
      <c r="N199" s="238">
        <v>35728.5</v>
      </c>
      <c r="O199" s="281">
        <f t="shared" si="14"/>
        <v>46217.1</v>
      </c>
      <c r="P199" s="238">
        <v>42515.6</v>
      </c>
      <c r="Q199" s="238">
        <v>3701.5</v>
      </c>
      <c r="R199" s="281">
        <f t="shared" si="16"/>
        <v>46691.7</v>
      </c>
      <c r="S199" s="238">
        <f>42990.2+3701.5</f>
        <v>46691.7</v>
      </c>
      <c r="T199" s="238">
        <v>0</v>
      </c>
      <c r="U199" s="281">
        <f t="shared" si="17"/>
        <v>47181</v>
      </c>
      <c r="V199" s="238">
        <f>43479.5+3701.5</f>
        <v>47181</v>
      </c>
      <c r="W199" s="238">
        <v>0</v>
      </c>
    </row>
    <row r="200" spans="1:23" ht="47.25">
      <c r="A200" s="73" t="s">
        <v>52</v>
      </c>
      <c r="B200" s="62" t="s">
        <v>97</v>
      </c>
      <c r="C200" s="63" t="s">
        <v>85</v>
      </c>
      <c r="D200" s="63"/>
      <c r="E200" s="39"/>
      <c r="F200" s="39"/>
      <c r="G200" s="39"/>
      <c r="H200" s="38"/>
      <c r="I200" s="64"/>
      <c r="J200" s="42"/>
      <c r="K200" s="43"/>
      <c r="L200" s="41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</row>
    <row r="201" spans="1:23" ht="15.75">
      <c r="A201" s="73" t="s">
        <v>70</v>
      </c>
      <c r="B201" s="62"/>
      <c r="C201" s="63"/>
      <c r="D201" s="63"/>
      <c r="E201" s="39"/>
      <c r="F201" s="39"/>
      <c r="G201" s="39"/>
      <c r="H201" s="38"/>
      <c r="I201" s="64"/>
      <c r="J201" s="42"/>
      <c r="K201" s="43"/>
      <c r="L201" s="41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</row>
    <row r="202" spans="1:23" ht="31.5">
      <c r="A202" s="73" t="s">
        <v>53</v>
      </c>
      <c r="B202" s="109" t="s">
        <v>54</v>
      </c>
      <c r="C202" s="78" t="s">
        <v>85</v>
      </c>
      <c r="D202" s="78"/>
      <c r="E202" s="39"/>
      <c r="F202" s="39"/>
      <c r="G202" s="39"/>
      <c r="H202" s="38"/>
      <c r="I202" s="64"/>
      <c r="J202" s="42"/>
      <c r="K202" s="43"/>
      <c r="L202" s="211">
        <f>L203</f>
        <v>0</v>
      </c>
      <c r="M202" s="246">
        <f>M203+M204</f>
        <v>1959.2</v>
      </c>
      <c r="N202" s="246">
        <f aca="true" t="shared" si="20" ref="N202:W202">N203+N204</f>
        <v>1883.2</v>
      </c>
      <c r="O202" s="246">
        <f>P202+Q202</f>
        <v>761.1</v>
      </c>
      <c r="P202" s="246">
        <f>P203+P204</f>
        <v>761.1</v>
      </c>
      <c r="Q202" s="246">
        <f t="shared" si="20"/>
        <v>0</v>
      </c>
      <c r="R202" s="246">
        <f t="shared" si="20"/>
        <v>0</v>
      </c>
      <c r="S202" s="246">
        <f t="shared" si="20"/>
        <v>0</v>
      </c>
      <c r="T202" s="246">
        <f t="shared" si="20"/>
        <v>0</v>
      </c>
      <c r="U202" s="246">
        <f t="shared" si="20"/>
        <v>0</v>
      </c>
      <c r="V202" s="246">
        <f t="shared" si="20"/>
        <v>0</v>
      </c>
      <c r="W202" s="246">
        <f t="shared" si="20"/>
        <v>0</v>
      </c>
    </row>
    <row r="203" spans="1:23" ht="127.5">
      <c r="A203" s="73" t="s">
        <v>71</v>
      </c>
      <c r="B203" s="109" t="s">
        <v>54</v>
      </c>
      <c r="C203" s="63"/>
      <c r="D203" s="63"/>
      <c r="E203" s="39" t="s">
        <v>238</v>
      </c>
      <c r="F203" s="39" t="s">
        <v>128</v>
      </c>
      <c r="G203" s="39" t="s">
        <v>461</v>
      </c>
      <c r="H203" s="38">
        <v>612</v>
      </c>
      <c r="I203" s="101" t="s">
        <v>462</v>
      </c>
      <c r="J203" s="107">
        <v>40336</v>
      </c>
      <c r="K203" s="293" t="s">
        <v>417</v>
      </c>
      <c r="L203" s="41">
        <v>0</v>
      </c>
      <c r="M203" s="238">
        <v>791.5</v>
      </c>
      <c r="N203" s="238">
        <v>715.5</v>
      </c>
      <c r="O203" s="281">
        <f>P203+Q203</f>
        <v>761.1</v>
      </c>
      <c r="P203" s="238">
        <v>761.1</v>
      </c>
      <c r="Q203" s="238">
        <v>0</v>
      </c>
      <c r="R203" s="281">
        <f>S203+T203</f>
        <v>0</v>
      </c>
      <c r="S203" s="238">
        <v>0</v>
      </c>
      <c r="T203" s="238">
        <v>0</v>
      </c>
      <c r="U203" s="281">
        <f>V203+W203</f>
        <v>0</v>
      </c>
      <c r="V203" s="238">
        <v>0</v>
      </c>
      <c r="W203" s="238">
        <v>0</v>
      </c>
    </row>
    <row r="204" spans="1:23" ht="76.5">
      <c r="A204" s="73" t="s">
        <v>328</v>
      </c>
      <c r="B204" s="109" t="s">
        <v>54</v>
      </c>
      <c r="C204" s="78"/>
      <c r="D204" s="78"/>
      <c r="E204" s="39" t="s">
        <v>238</v>
      </c>
      <c r="F204" s="39" t="s">
        <v>128</v>
      </c>
      <c r="G204" s="39" t="s">
        <v>455</v>
      </c>
      <c r="H204" s="40" t="s">
        <v>327</v>
      </c>
      <c r="I204" s="101" t="s">
        <v>456</v>
      </c>
      <c r="J204" s="106">
        <v>40963</v>
      </c>
      <c r="K204" s="293" t="s">
        <v>121</v>
      </c>
      <c r="L204" s="41">
        <v>0</v>
      </c>
      <c r="M204" s="238">
        <v>1167.7</v>
      </c>
      <c r="N204" s="238">
        <v>1167.7</v>
      </c>
      <c r="O204" s="246">
        <f>P204+Q204</f>
        <v>0</v>
      </c>
      <c r="P204" s="238">
        <v>0</v>
      </c>
      <c r="Q204" s="238">
        <v>0</v>
      </c>
      <c r="R204" s="246">
        <f>S204+T204</f>
        <v>0</v>
      </c>
      <c r="S204" s="238">
        <v>0</v>
      </c>
      <c r="T204" s="238">
        <v>0</v>
      </c>
      <c r="U204" s="246">
        <f>V204+W204</f>
        <v>0</v>
      </c>
      <c r="V204" s="238">
        <v>0</v>
      </c>
      <c r="W204" s="238">
        <v>0</v>
      </c>
    </row>
    <row r="205" spans="1:23" ht="15.75">
      <c r="A205" s="467" t="s">
        <v>56</v>
      </c>
      <c r="B205" s="468"/>
      <c r="C205" s="468"/>
      <c r="D205" s="468"/>
      <c r="E205" s="468"/>
      <c r="F205" s="468"/>
      <c r="G205" s="468"/>
      <c r="H205" s="468"/>
      <c r="I205" s="468"/>
      <c r="J205" s="468"/>
      <c r="K205" s="469"/>
      <c r="L205" s="41"/>
      <c r="M205" s="41"/>
      <c r="N205" s="41"/>
      <c r="O205" s="41"/>
      <c r="P205" s="41"/>
      <c r="Q205" s="41"/>
      <c r="R205" s="41"/>
      <c r="S205" s="41"/>
      <c r="T205" s="212"/>
      <c r="U205" s="212"/>
      <c r="V205" s="41"/>
      <c r="W205" s="41"/>
    </row>
    <row r="206" spans="1:23" ht="78.75">
      <c r="A206" s="135" t="s">
        <v>57</v>
      </c>
      <c r="B206" s="62" t="s">
        <v>142</v>
      </c>
      <c r="C206" s="63"/>
      <c r="D206" s="63"/>
      <c r="E206" s="37"/>
      <c r="F206" s="37"/>
      <c r="G206" s="37"/>
      <c r="H206" s="38"/>
      <c r="I206" s="64"/>
      <c r="J206" s="42"/>
      <c r="K206" s="43"/>
      <c r="L206" s="41"/>
      <c r="M206" s="41"/>
      <c r="N206" s="41"/>
      <c r="O206" s="41"/>
      <c r="P206" s="41"/>
      <c r="Q206" s="41"/>
      <c r="R206" s="41"/>
      <c r="S206" s="41"/>
      <c r="T206" s="212"/>
      <c r="U206" s="212"/>
      <c r="V206" s="41"/>
      <c r="W206" s="41"/>
    </row>
    <row r="207" spans="1:23" ht="15.75">
      <c r="A207" s="135" t="s">
        <v>72</v>
      </c>
      <c r="B207" s="62"/>
      <c r="C207" s="63"/>
      <c r="D207" s="63"/>
      <c r="E207" s="37"/>
      <c r="F207" s="37"/>
      <c r="G207" s="37"/>
      <c r="H207" s="38"/>
      <c r="I207" s="64"/>
      <c r="J207" s="42"/>
      <c r="K207" s="43"/>
      <c r="L207" s="41"/>
      <c r="M207" s="41"/>
      <c r="N207" s="41"/>
      <c r="O207" s="41"/>
      <c r="P207" s="41"/>
      <c r="Q207" s="41"/>
      <c r="R207" s="41"/>
      <c r="S207" s="41"/>
      <c r="T207" s="212"/>
      <c r="U207" s="212"/>
      <c r="V207" s="212"/>
      <c r="W207" s="268"/>
    </row>
    <row r="208" spans="1:23" ht="47.25">
      <c r="A208" s="135" t="s">
        <v>60</v>
      </c>
      <c r="B208" s="62" t="s">
        <v>370</v>
      </c>
      <c r="C208" s="63" t="s">
        <v>85</v>
      </c>
      <c r="D208" s="63"/>
      <c r="E208" s="37"/>
      <c r="F208" s="37"/>
      <c r="G208" s="37"/>
      <c r="H208" s="38"/>
      <c r="I208" s="64"/>
      <c r="J208" s="42"/>
      <c r="K208" s="43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268"/>
    </row>
    <row r="209" spans="1:23" ht="15.75">
      <c r="A209" s="135" t="s">
        <v>73</v>
      </c>
      <c r="B209" s="62"/>
      <c r="C209" s="63"/>
      <c r="D209" s="63"/>
      <c r="E209" s="37"/>
      <c r="F209" s="37"/>
      <c r="G209" s="37"/>
      <c r="H209" s="38"/>
      <c r="I209" s="64"/>
      <c r="J209" s="42"/>
      <c r="K209" s="43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268"/>
    </row>
    <row r="210" spans="1:23" ht="31.5">
      <c r="A210" s="135" t="s">
        <v>59</v>
      </c>
      <c r="B210" s="109" t="s">
        <v>58</v>
      </c>
      <c r="C210" s="78" t="s">
        <v>85</v>
      </c>
      <c r="D210" s="78"/>
      <c r="E210" s="37"/>
      <c r="F210" s="37"/>
      <c r="G210" s="37"/>
      <c r="H210" s="38"/>
      <c r="I210" s="64"/>
      <c r="J210" s="42"/>
      <c r="K210" s="43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268"/>
    </row>
    <row r="211" spans="1:23" ht="15.75">
      <c r="A211" s="135" t="s">
        <v>74</v>
      </c>
      <c r="B211" s="109"/>
      <c r="C211" s="78"/>
      <c r="D211" s="78"/>
      <c r="E211" s="37"/>
      <c r="F211" s="37"/>
      <c r="G211" s="37"/>
      <c r="H211" s="38"/>
      <c r="I211" s="64"/>
      <c r="J211" s="42"/>
      <c r="K211" s="43"/>
      <c r="L211" s="41"/>
      <c r="M211" s="41"/>
      <c r="N211" s="41"/>
      <c r="O211" s="41"/>
      <c r="P211" s="41"/>
      <c r="Q211" s="41"/>
      <c r="R211" s="41"/>
      <c r="S211" s="41"/>
      <c r="T211" s="212"/>
      <c r="U211" s="212"/>
      <c r="V211" s="212"/>
      <c r="W211" s="268"/>
    </row>
    <row r="212" spans="1:23" ht="15.75">
      <c r="A212" s="467" t="s">
        <v>99</v>
      </c>
      <c r="B212" s="468"/>
      <c r="C212" s="468"/>
      <c r="D212" s="468"/>
      <c r="E212" s="468"/>
      <c r="F212" s="468"/>
      <c r="G212" s="468"/>
      <c r="H212" s="468"/>
      <c r="I212" s="468"/>
      <c r="J212" s="468"/>
      <c r="K212" s="469"/>
      <c r="L212" s="41"/>
      <c r="M212" s="41"/>
      <c r="N212" s="41"/>
      <c r="O212" s="41"/>
      <c r="P212" s="41"/>
      <c r="Q212" s="41"/>
      <c r="R212" s="41"/>
      <c r="S212" s="41"/>
      <c r="T212" s="212"/>
      <c r="U212" s="212"/>
      <c r="V212" s="212"/>
      <c r="W212" s="214"/>
    </row>
    <row r="213" spans="1:23" ht="15.75">
      <c r="A213" s="135" t="s">
        <v>61</v>
      </c>
      <c r="B213" s="62"/>
      <c r="C213" s="63" t="s">
        <v>85</v>
      </c>
      <c r="D213" s="63"/>
      <c r="E213" s="37"/>
      <c r="F213" s="37"/>
      <c r="G213" s="37"/>
      <c r="H213" s="38"/>
      <c r="I213" s="64"/>
      <c r="J213" s="42"/>
      <c r="K213" s="43"/>
      <c r="L213" s="41"/>
      <c r="M213" s="41"/>
      <c r="N213" s="41"/>
      <c r="O213" s="41"/>
      <c r="P213" s="41"/>
      <c r="Q213" s="41"/>
      <c r="R213" s="41"/>
      <c r="S213" s="41"/>
      <c r="T213" s="212"/>
      <c r="U213" s="212"/>
      <c r="V213" s="212"/>
      <c r="W213" s="214"/>
    </row>
    <row r="214" spans="1:23" ht="15.75">
      <c r="A214" s="470" t="s">
        <v>100</v>
      </c>
      <c r="B214" s="471"/>
      <c r="C214" s="471"/>
      <c r="D214" s="471"/>
      <c r="E214" s="471"/>
      <c r="F214" s="471"/>
      <c r="G214" s="471"/>
      <c r="H214" s="471"/>
      <c r="I214" s="471"/>
      <c r="J214" s="471"/>
      <c r="K214" s="471"/>
      <c r="L214" s="471"/>
      <c r="M214" s="471"/>
      <c r="N214" s="471"/>
      <c r="O214" s="471"/>
      <c r="P214" s="471"/>
      <c r="Q214" s="471"/>
      <c r="R214" s="471"/>
      <c r="S214" s="471"/>
      <c r="T214" s="471"/>
      <c r="U214" s="471"/>
      <c r="V214" s="471"/>
      <c r="W214" s="472"/>
    </row>
    <row r="215" spans="1:23" ht="15.75">
      <c r="A215" s="141" t="s">
        <v>17</v>
      </c>
      <c r="B215" s="62"/>
      <c r="C215" s="63" t="s">
        <v>85</v>
      </c>
      <c r="D215" s="63"/>
      <c r="E215" s="37"/>
      <c r="F215" s="37"/>
      <c r="G215" s="37"/>
      <c r="H215" s="38"/>
      <c r="I215" s="64"/>
      <c r="J215" s="42"/>
      <c r="K215" s="43"/>
      <c r="L215" s="41"/>
      <c r="M215" s="41"/>
      <c r="N215" s="41"/>
      <c r="O215" s="41"/>
      <c r="P215" s="41"/>
      <c r="Q215" s="41"/>
      <c r="R215" s="41"/>
      <c r="S215" s="41"/>
      <c r="T215" s="212"/>
      <c r="U215" s="212"/>
      <c r="V215" s="212"/>
      <c r="W215" s="214"/>
    </row>
    <row r="216" spans="1:23" ht="15.75">
      <c r="A216" s="141" t="s">
        <v>18</v>
      </c>
      <c r="B216" s="62"/>
      <c r="C216" s="63" t="s">
        <v>85</v>
      </c>
      <c r="D216" s="63"/>
      <c r="E216" s="37"/>
      <c r="F216" s="37"/>
      <c r="G216" s="37"/>
      <c r="H216" s="38"/>
      <c r="I216" s="64"/>
      <c r="J216" s="42"/>
      <c r="K216" s="43"/>
      <c r="L216" s="41"/>
      <c r="M216" s="41"/>
      <c r="N216" s="41"/>
      <c r="O216" s="41"/>
      <c r="P216" s="41"/>
      <c r="Q216" s="41"/>
      <c r="R216" s="41"/>
      <c r="S216" s="41"/>
      <c r="T216" s="212"/>
      <c r="U216" s="212"/>
      <c r="V216" s="212"/>
      <c r="W216" s="214"/>
    </row>
    <row r="217" spans="1:23" ht="15.75">
      <c r="A217" s="110" t="s">
        <v>19</v>
      </c>
      <c r="B217" s="48" t="s">
        <v>20</v>
      </c>
      <c r="C217" s="49"/>
      <c r="D217" s="49"/>
      <c r="E217" s="48"/>
      <c r="F217" s="48"/>
      <c r="G217" s="48"/>
      <c r="H217" s="48"/>
      <c r="I217" s="50"/>
      <c r="J217" s="51"/>
      <c r="K217" s="52"/>
      <c r="L217" s="288">
        <v>0</v>
      </c>
      <c r="M217" s="53">
        <f>M218+M221+M224+M227+M230</f>
        <v>1038.4</v>
      </c>
      <c r="N217" s="53">
        <f aca="true" t="shared" si="21" ref="N217:W217">N218+N221+N224+N227+N230</f>
        <v>896.5</v>
      </c>
      <c r="O217" s="53">
        <f>P217+Q217</f>
        <v>1056.8</v>
      </c>
      <c r="P217" s="53">
        <f>P218+P221+P224+P227+P230</f>
        <v>1056.8</v>
      </c>
      <c r="Q217" s="53">
        <f t="shared" si="21"/>
        <v>0</v>
      </c>
      <c r="R217" s="53">
        <f>S217+T217</f>
        <v>1253</v>
      </c>
      <c r="S217" s="53">
        <f t="shared" si="21"/>
        <v>1253</v>
      </c>
      <c r="T217" s="53">
        <f t="shared" si="21"/>
        <v>0</v>
      </c>
      <c r="U217" s="53">
        <f>V217+W217</f>
        <v>1030.6</v>
      </c>
      <c r="V217" s="53">
        <f t="shared" si="21"/>
        <v>1030.6</v>
      </c>
      <c r="W217" s="53">
        <f t="shared" si="21"/>
        <v>0</v>
      </c>
    </row>
    <row r="218" spans="1:23" ht="31.5">
      <c r="A218" s="114" t="s">
        <v>21</v>
      </c>
      <c r="B218" s="69" t="s">
        <v>62</v>
      </c>
      <c r="C218" s="80" t="s">
        <v>85</v>
      </c>
      <c r="D218" s="80"/>
      <c r="E218" s="55"/>
      <c r="F218" s="55"/>
      <c r="G218" s="55"/>
      <c r="H218" s="56"/>
      <c r="I218" s="307"/>
      <c r="J218" s="302"/>
      <c r="K218" s="302"/>
      <c r="L218" s="234">
        <v>0</v>
      </c>
      <c r="M218" s="242">
        <f>M219</f>
        <v>971.5</v>
      </c>
      <c r="N218" s="242">
        <f aca="true" t="shared" si="22" ref="N218:W218">N219</f>
        <v>839.4</v>
      </c>
      <c r="O218" s="242">
        <f>P218+Q218</f>
        <v>933</v>
      </c>
      <c r="P218" s="242">
        <f>P219</f>
        <v>933</v>
      </c>
      <c r="Q218" s="242">
        <f t="shared" si="22"/>
        <v>0</v>
      </c>
      <c r="R218" s="242">
        <f>S218+T218</f>
        <v>1030.6</v>
      </c>
      <c r="S218" s="242">
        <f t="shared" si="22"/>
        <v>1030.6</v>
      </c>
      <c r="T218" s="242">
        <f t="shared" si="22"/>
        <v>0</v>
      </c>
      <c r="U218" s="242">
        <f>V218+W218</f>
        <v>1030.6</v>
      </c>
      <c r="V218" s="242">
        <f t="shared" si="22"/>
        <v>1030.6</v>
      </c>
      <c r="W218" s="242">
        <f t="shared" si="22"/>
        <v>0</v>
      </c>
    </row>
    <row r="219" spans="1:23" ht="198.75" customHeight="1">
      <c r="A219" s="135" t="s">
        <v>10</v>
      </c>
      <c r="B219" s="37" t="s">
        <v>463</v>
      </c>
      <c r="C219" s="38"/>
      <c r="D219" s="38"/>
      <c r="E219" s="39" t="s">
        <v>83</v>
      </c>
      <c r="F219" s="39" t="s">
        <v>132</v>
      </c>
      <c r="G219" s="39" t="s">
        <v>464</v>
      </c>
      <c r="H219" s="39" t="s">
        <v>465</v>
      </c>
      <c r="I219" s="100" t="s">
        <v>457</v>
      </c>
      <c r="J219" s="106">
        <v>40674</v>
      </c>
      <c r="K219" s="107" t="s">
        <v>121</v>
      </c>
      <c r="L219" s="238">
        <v>0</v>
      </c>
      <c r="M219" s="238">
        <v>971.5</v>
      </c>
      <c r="N219" s="238">
        <v>839.4</v>
      </c>
      <c r="O219" s="246">
        <f>P219+Q219</f>
        <v>933</v>
      </c>
      <c r="P219" s="238">
        <v>933</v>
      </c>
      <c r="Q219" s="238">
        <v>0</v>
      </c>
      <c r="R219" s="246">
        <f>S219+T219</f>
        <v>1030.6</v>
      </c>
      <c r="S219" s="238">
        <v>1030.6</v>
      </c>
      <c r="T219" s="247">
        <v>0</v>
      </c>
      <c r="U219" s="246">
        <f>V219+W219</f>
        <v>1030.6</v>
      </c>
      <c r="V219" s="247">
        <v>1030.6</v>
      </c>
      <c r="W219" s="249">
        <v>0</v>
      </c>
    </row>
    <row r="220" spans="1:23" ht="15.75">
      <c r="A220" s="135" t="s">
        <v>11</v>
      </c>
      <c r="B220" s="62"/>
      <c r="C220" s="63"/>
      <c r="D220" s="63"/>
      <c r="E220" s="37"/>
      <c r="F220" s="37"/>
      <c r="G220" s="37"/>
      <c r="H220" s="38"/>
      <c r="I220" s="72"/>
      <c r="J220" s="43"/>
      <c r="K220" s="43"/>
      <c r="L220" s="238"/>
      <c r="M220" s="238"/>
      <c r="N220" s="238"/>
      <c r="O220" s="238"/>
      <c r="P220" s="238"/>
      <c r="Q220" s="238"/>
      <c r="R220" s="238"/>
      <c r="S220" s="238"/>
      <c r="T220" s="247"/>
      <c r="U220" s="247"/>
      <c r="V220" s="247"/>
      <c r="W220" s="249"/>
    </row>
    <row r="221" spans="1:23" ht="47.25">
      <c r="A221" s="308" t="s">
        <v>22</v>
      </c>
      <c r="B221" s="309" t="s">
        <v>75</v>
      </c>
      <c r="C221" s="310" t="s">
        <v>85</v>
      </c>
      <c r="D221" s="310"/>
      <c r="E221" s="311"/>
      <c r="F221" s="311"/>
      <c r="G221" s="311"/>
      <c r="H221" s="312"/>
      <c r="I221" s="313"/>
      <c r="J221" s="314"/>
      <c r="K221" s="314"/>
      <c r="L221" s="321"/>
      <c r="M221" s="321"/>
      <c r="N221" s="321"/>
      <c r="O221" s="321"/>
      <c r="P221" s="321"/>
      <c r="Q221" s="321"/>
      <c r="R221" s="321"/>
      <c r="S221" s="321"/>
      <c r="T221" s="322"/>
      <c r="U221" s="322"/>
      <c r="V221" s="322"/>
      <c r="W221" s="323"/>
    </row>
    <row r="222" spans="1:23" ht="15.75">
      <c r="A222" s="135" t="s">
        <v>12</v>
      </c>
      <c r="B222" s="62"/>
      <c r="C222" s="63"/>
      <c r="D222" s="63"/>
      <c r="E222" s="37"/>
      <c r="F222" s="37"/>
      <c r="G222" s="37"/>
      <c r="H222" s="38"/>
      <c r="I222" s="72"/>
      <c r="J222" s="43"/>
      <c r="K222" s="43"/>
      <c r="L222" s="238"/>
      <c r="M222" s="238"/>
      <c r="N222" s="238"/>
      <c r="O222" s="238"/>
      <c r="P222" s="238"/>
      <c r="Q222" s="238"/>
      <c r="R222" s="238"/>
      <c r="S222" s="238"/>
      <c r="T222" s="247"/>
      <c r="U222" s="247"/>
      <c r="V222" s="247"/>
      <c r="W222" s="249"/>
    </row>
    <row r="223" spans="1:23" ht="15.75">
      <c r="A223" s="135" t="s">
        <v>13</v>
      </c>
      <c r="B223" s="62"/>
      <c r="C223" s="63"/>
      <c r="D223" s="63"/>
      <c r="E223" s="37"/>
      <c r="F223" s="37"/>
      <c r="G223" s="37"/>
      <c r="H223" s="38"/>
      <c r="I223" s="72"/>
      <c r="J223" s="43"/>
      <c r="K223" s="43"/>
      <c r="L223" s="238"/>
      <c r="M223" s="238"/>
      <c r="N223" s="238"/>
      <c r="O223" s="238"/>
      <c r="P223" s="238"/>
      <c r="Q223" s="238"/>
      <c r="R223" s="238"/>
      <c r="S223" s="238"/>
      <c r="T223" s="247"/>
      <c r="U223" s="247"/>
      <c r="V223" s="247"/>
      <c r="W223" s="249"/>
    </row>
    <row r="224" spans="1:23" ht="47.25">
      <c r="A224" s="308" t="s">
        <v>29</v>
      </c>
      <c r="B224" s="309" t="s">
        <v>65</v>
      </c>
      <c r="C224" s="310" t="s">
        <v>85</v>
      </c>
      <c r="D224" s="310"/>
      <c r="E224" s="309"/>
      <c r="F224" s="309"/>
      <c r="G224" s="309"/>
      <c r="H224" s="312"/>
      <c r="I224" s="315"/>
      <c r="J224" s="316"/>
      <c r="K224" s="316"/>
      <c r="L224" s="324"/>
      <c r="M224" s="324"/>
      <c r="N224" s="324"/>
      <c r="O224" s="324"/>
      <c r="P224" s="324"/>
      <c r="Q224" s="324"/>
      <c r="R224" s="324"/>
      <c r="S224" s="324"/>
      <c r="T224" s="325"/>
      <c r="U224" s="325"/>
      <c r="V224" s="325"/>
      <c r="W224" s="326"/>
    </row>
    <row r="225" spans="1:23" ht="15.75">
      <c r="A225" s="135" t="s">
        <v>31</v>
      </c>
      <c r="B225" s="62"/>
      <c r="C225" s="63"/>
      <c r="D225" s="63"/>
      <c r="E225" s="37"/>
      <c r="F225" s="37"/>
      <c r="G225" s="37"/>
      <c r="H225" s="38"/>
      <c r="I225" s="72"/>
      <c r="J225" s="43"/>
      <c r="K225" s="43"/>
      <c r="L225" s="238"/>
      <c r="M225" s="238"/>
      <c r="N225" s="238"/>
      <c r="O225" s="238"/>
      <c r="P225" s="238"/>
      <c r="Q225" s="238"/>
      <c r="R225" s="238"/>
      <c r="S225" s="238"/>
      <c r="T225" s="247"/>
      <c r="U225" s="247"/>
      <c r="V225" s="247"/>
      <c r="W225" s="249"/>
    </row>
    <row r="226" spans="1:23" ht="15.75">
      <c r="A226" s="135" t="s">
        <v>14</v>
      </c>
      <c r="B226" s="62"/>
      <c r="C226" s="63"/>
      <c r="D226" s="63"/>
      <c r="E226" s="37"/>
      <c r="F226" s="37"/>
      <c r="G226" s="37"/>
      <c r="H226" s="38"/>
      <c r="I226" s="72"/>
      <c r="J226" s="43"/>
      <c r="K226" s="43"/>
      <c r="L226" s="238"/>
      <c r="M226" s="238"/>
      <c r="N226" s="238"/>
      <c r="O226" s="238"/>
      <c r="P226" s="238"/>
      <c r="Q226" s="238"/>
      <c r="R226" s="238"/>
      <c r="S226" s="238"/>
      <c r="T226" s="247"/>
      <c r="U226" s="247"/>
      <c r="V226" s="247"/>
      <c r="W226" s="249"/>
    </row>
    <row r="227" spans="1:23" ht="15.75">
      <c r="A227" s="308" t="s">
        <v>32</v>
      </c>
      <c r="B227" s="309" t="s">
        <v>63</v>
      </c>
      <c r="C227" s="310" t="s">
        <v>85</v>
      </c>
      <c r="D227" s="310"/>
      <c r="E227" s="309"/>
      <c r="F227" s="309"/>
      <c r="G227" s="309"/>
      <c r="H227" s="312"/>
      <c r="I227" s="315"/>
      <c r="J227" s="316"/>
      <c r="K227" s="316"/>
      <c r="L227" s="324"/>
      <c r="M227" s="324"/>
      <c r="N227" s="324"/>
      <c r="O227" s="324"/>
      <c r="P227" s="324"/>
      <c r="Q227" s="324"/>
      <c r="R227" s="324"/>
      <c r="S227" s="324"/>
      <c r="T227" s="325"/>
      <c r="U227" s="325"/>
      <c r="V227" s="325"/>
      <c r="W227" s="326"/>
    </row>
    <row r="228" spans="1:23" ht="15.75">
      <c r="A228" s="135" t="s">
        <v>15</v>
      </c>
      <c r="B228" s="37"/>
      <c r="C228" s="38"/>
      <c r="D228" s="38"/>
      <c r="E228" s="37"/>
      <c r="F228" s="37"/>
      <c r="G228" s="37"/>
      <c r="H228" s="38"/>
      <c r="I228" s="72"/>
      <c r="J228" s="43"/>
      <c r="K228" s="43"/>
      <c r="L228" s="238"/>
      <c r="M228" s="238"/>
      <c r="N228" s="238"/>
      <c r="O228" s="238"/>
      <c r="P228" s="238"/>
      <c r="Q228" s="238"/>
      <c r="R228" s="238"/>
      <c r="S228" s="238"/>
      <c r="T228" s="247"/>
      <c r="U228" s="247"/>
      <c r="V228" s="247"/>
      <c r="W228" s="249"/>
    </row>
    <row r="229" spans="1:23" ht="15.75">
      <c r="A229" s="135" t="s">
        <v>16</v>
      </c>
      <c r="B229" s="37"/>
      <c r="C229" s="38"/>
      <c r="D229" s="38"/>
      <c r="E229" s="37"/>
      <c r="F229" s="37"/>
      <c r="G229" s="37"/>
      <c r="H229" s="37"/>
      <c r="I229" s="72"/>
      <c r="J229" s="43"/>
      <c r="K229" s="43"/>
      <c r="L229" s="238"/>
      <c r="M229" s="238"/>
      <c r="N229" s="238"/>
      <c r="O229" s="238"/>
      <c r="P229" s="238"/>
      <c r="Q229" s="238"/>
      <c r="R229" s="238"/>
      <c r="S229" s="238"/>
      <c r="T229" s="247"/>
      <c r="U229" s="247"/>
      <c r="V229" s="247"/>
      <c r="W229" s="249"/>
    </row>
    <row r="230" spans="1:23" ht="15.75">
      <c r="A230" s="308" t="s">
        <v>66</v>
      </c>
      <c r="B230" s="309" t="s">
        <v>64</v>
      </c>
      <c r="C230" s="310" t="s">
        <v>85</v>
      </c>
      <c r="D230" s="310"/>
      <c r="E230" s="311"/>
      <c r="F230" s="311"/>
      <c r="G230" s="311"/>
      <c r="H230" s="312"/>
      <c r="I230" s="313"/>
      <c r="J230" s="314"/>
      <c r="K230" s="314"/>
      <c r="L230" s="321">
        <v>0</v>
      </c>
      <c r="M230" s="324">
        <f>SUM(M231:M232)</f>
        <v>66.9</v>
      </c>
      <c r="N230" s="324">
        <f aca="true" t="shared" si="23" ref="N230:W230">SUM(N231:N232)</f>
        <v>57.1</v>
      </c>
      <c r="O230" s="324">
        <f>P230+Q230</f>
        <v>123.8</v>
      </c>
      <c r="P230" s="324">
        <f t="shared" si="23"/>
        <v>123.8</v>
      </c>
      <c r="Q230" s="324">
        <f t="shared" si="23"/>
        <v>0</v>
      </c>
      <c r="R230" s="324">
        <f>S230+T230</f>
        <v>222.4</v>
      </c>
      <c r="S230" s="324">
        <f t="shared" si="23"/>
        <v>222.4</v>
      </c>
      <c r="T230" s="324">
        <f t="shared" si="23"/>
        <v>0</v>
      </c>
      <c r="U230" s="324">
        <f>V230+W230</f>
        <v>0</v>
      </c>
      <c r="V230" s="324">
        <f t="shared" si="23"/>
        <v>0</v>
      </c>
      <c r="W230" s="324">
        <f t="shared" si="23"/>
        <v>0</v>
      </c>
    </row>
    <row r="231" spans="1:23" ht="91.5" customHeight="1">
      <c r="A231" s="135" t="s">
        <v>17</v>
      </c>
      <c r="B231" s="62" t="s">
        <v>64</v>
      </c>
      <c r="C231" s="63"/>
      <c r="D231" s="63"/>
      <c r="E231" s="39" t="s">
        <v>238</v>
      </c>
      <c r="F231" s="39" t="s">
        <v>238</v>
      </c>
      <c r="G231" s="39" t="s">
        <v>447</v>
      </c>
      <c r="H231" s="40" t="s">
        <v>367</v>
      </c>
      <c r="I231" s="442" t="s">
        <v>448</v>
      </c>
      <c r="J231" s="486">
        <v>40248</v>
      </c>
      <c r="K231" s="444" t="s">
        <v>121</v>
      </c>
      <c r="L231" s="238">
        <v>0</v>
      </c>
      <c r="M231" s="238">
        <v>66.9</v>
      </c>
      <c r="N231" s="238">
        <v>57.1</v>
      </c>
      <c r="O231" s="246">
        <f>P231+Q231</f>
        <v>0</v>
      </c>
      <c r="P231" s="238">
        <v>0</v>
      </c>
      <c r="Q231" s="238">
        <v>0</v>
      </c>
      <c r="R231" s="246">
        <f>S231+T231</f>
        <v>0</v>
      </c>
      <c r="S231" s="238">
        <v>0</v>
      </c>
      <c r="T231" s="247">
        <v>0</v>
      </c>
      <c r="U231" s="246">
        <f>V231+W231</f>
        <v>0</v>
      </c>
      <c r="V231" s="247">
        <v>0</v>
      </c>
      <c r="W231" s="249">
        <v>0</v>
      </c>
    </row>
    <row r="232" spans="1:23" ht="115.5" customHeight="1">
      <c r="A232" s="135" t="s">
        <v>18</v>
      </c>
      <c r="B232" s="62" t="s">
        <v>64</v>
      </c>
      <c r="C232" s="63"/>
      <c r="D232" s="63"/>
      <c r="E232" s="39" t="s">
        <v>238</v>
      </c>
      <c r="F232" s="39" t="s">
        <v>238</v>
      </c>
      <c r="G232" s="39" t="s">
        <v>449</v>
      </c>
      <c r="H232" s="40" t="s">
        <v>367</v>
      </c>
      <c r="I232" s="443"/>
      <c r="J232" s="487"/>
      <c r="K232" s="445"/>
      <c r="L232" s="238">
        <v>0</v>
      </c>
      <c r="M232" s="238">
        <v>0</v>
      </c>
      <c r="N232" s="238">
        <v>0</v>
      </c>
      <c r="O232" s="246">
        <f>P232+Q232</f>
        <v>123.8</v>
      </c>
      <c r="P232" s="238">
        <v>123.8</v>
      </c>
      <c r="Q232" s="238">
        <v>0</v>
      </c>
      <c r="R232" s="246">
        <f>S232+T232</f>
        <v>222.4</v>
      </c>
      <c r="S232" s="238">
        <v>222.4</v>
      </c>
      <c r="T232" s="247">
        <v>0</v>
      </c>
      <c r="U232" s="246">
        <f>V232+W232</f>
        <v>0</v>
      </c>
      <c r="V232" s="247">
        <v>0</v>
      </c>
      <c r="W232" s="249">
        <v>0</v>
      </c>
    </row>
    <row r="233" spans="1:23" ht="15.75">
      <c r="A233" s="110" t="s">
        <v>23</v>
      </c>
      <c r="B233" s="48" t="s">
        <v>101</v>
      </c>
      <c r="C233" s="49"/>
      <c r="D233" s="49"/>
      <c r="E233" s="48"/>
      <c r="F233" s="48"/>
      <c r="G233" s="48"/>
      <c r="H233" s="48"/>
      <c r="I233" s="50"/>
      <c r="J233" s="51"/>
      <c r="K233" s="52"/>
      <c r="L233" s="86"/>
      <c r="M233" s="86"/>
      <c r="N233" s="86"/>
      <c r="O233" s="86"/>
      <c r="P233" s="86"/>
      <c r="Q233" s="86"/>
      <c r="R233" s="86"/>
      <c r="S233" s="86"/>
      <c r="T233" s="152"/>
      <c r="U233" s="152"/>
      <c r="V233" s="152"/>
      <c r="W233" s="153"/>
    </row>
    <row r="234" spans="1:23" ht="47.25">
      <c r="A234" s="114" t="s">
        <v>21</v>
      </c>
      <c r="B234" s="69" t="s">
        <v>102</v>
      </c>
      <c r="C234" s="80" t="s">
        <v>85</v>
      </c>
      <c r="D234" s="80"/>
      <c r="E234" s="55"/>
      <c r="F234" s="55"/>
      <c r="G234" s="55"/>
      <c r="H234" s="56"/>
      <c r="I234" s="300"/>
      <c r="J234" s="301"/>
      <c r="K234" s="302"/>
      <c r="L234" s="60"/>
      <c r="M234" s="60"/>
      <c r="N234" s="60"/>
      <c r="O234" s="60"/>
      <c r="P234" s="60"/>
      <c r="Q234" s="60"/>
      <c r="R234" s="60"/>
      <c r="S234" s="60"/>
      <c r="T234" s="270"/>
      <c r="U234" s="270"/>
      <c r="V234" s="270"/>
      <c r="W234" s="271"/>
    </row>
    <row r="235" spans="1:23" ht="15.75">
      <c r="A235" s="118" t="s">
        <v>10</v>
      </c>
      <c r="B235" s="62"/>
      <c r="C235" s="63"/>
      <c r="D235" s="63"/>
      <c r="E235" s="62"/>
      <c r="F235" s="62"/>
      <c r="G235" s="62"/>
      <c r="H235" s="63"/>
      <c r="I235" s="87"/>
      <c r="J235" s="42"/>
      <c r="K235" s="42"/>
      <c r="L235" s="88"/>
      <c r="M235" s="88"/>
      <c r="N235" s="88"/>
      <c r="O235" s="88"/>
      <c r="P235" s="88"/>
      <c r="Q235" s="88"/>
      <c r="R235" s="88"/>
      <c r="S235" s="88"/>
      <c r="T235" s="155"/>
      <c r="U235" s="155"/>
      <c r="V235" s="155"/>
      <c r="W235" s="156"/>
    </row>
    <row r="236" spans="1:23" ht="15.75">
      <c r="A236" s="118" t="s">
        <v>11</v>
      </c>
      <c r="B236" s="62"/>
      <c r="C236" s="63"/>
      <c r="D236" s="63"/>
      <c r="E236" s="62"/>
      <c r="F236" s="62"/>
      <c r="G236" s="62"/>
      <c r="H236" s="63"/>
      <c r="I236" s="87"/>
      <c r="J236" s="42"/>
      <c r="K236" s="42"/>
      <c r="L236" s="88"/>
      <c r="M236" s="88"/>
      <c r="N236" s="88"/>
      <c r="O236" s="88"/>
      <c r="P236" s="88"/>
      <c r="Q236" s="88"/>
      <c r="R236" s="88"/>
      <c r="S236" s="88"/>
      <c r="T236" s="155"/>
      <c r="U236" s="155"/>
      <c r="V236" s="155"/>
      <c r="W236" s="156"/>
    </row>
    <row r="237" spans="1:23" ht="78.75">
      <c r="A237" s="114" t="s">
        <v>22</v>
      </c>
      <c r="B237" s="69" t="s">
        <v>103</v>
      </c>
      <c r="C237" s="80" t="s">
        <v>85</v>
      </c>
      <c r="D237" s="80"/>
      <c r="E237" s="55"/>
      <c r="F237" s="55"/>
      <c r="G237" s="55"/>
      <c r="H237" s="56"/>
      <c r="I237" s="300"/>
      <c r="J237" s="301"/>
      <c r="K237" s="302"/>
      <c r="L237" s="60"/>
      <c r="M237" s="60"/>
      <c r="N237" s="60"/>
      <c r="O237" s="60"/>
      <c r="P237" s="60"/>
      <c r="Q237" s="60"/>
      <c r="R237" s="60"/>
      <c r="S237" s="60"/>
      <c r="T237" s="270"/>
      <c r="U237" s="270"/>
      <c r="V237" s="270"/>
      <c r="W237" s="271"/>
    </row>
    <row r="238" spans="1:23" ht="15.75">
      <c r="A238" s="135" t="s">
        <v>12</v>
      </c>
      <c r="B238" s="37"/>
      <c r="C238" s="38"/>
      <c r="D238" s="38"/>
      <c r="E238" s="37"/>
      <c r="F238" s="37"/>
      <c r="G238" s="37"/>
      <c r="H238" s="38"/>
      <c r="I238" s="64"/>
      <c r="J238" s="42"/>
      <c r="K238" s="43"/>
      <c r="L238" s="41"/>
      <c r="M238" s="41"/>
      <c r="N238" s="41"/>
      <c r="O238" s="41"/>
      <c r="P238" s="41"/>
      <c r="Q238" s="41"/>
      <c r="R238" s="41"/>
      <c r="S238" s="41"/>
      <c r="T238" s="212"/>
      <c r="U238" s="212"/>
      <c r="V238" s="212"/>
      <c r="W238" s="214"/>
    </row>
    <row r="239" spans="1:23" ht="15.75">
      <c r="A239" s="135" t="s">
        <v>13</v>
      </c>
      <c r="B239" s="37"/>
      <c r="C239" s="38"/>
      <c r="D239" s="38"/>
      <c r="E239" s="37"/>
      <c r="F239" s="37"/>
      <c r="G239" s="37"/>
      <c r="H239" s="37"/>
      <c r="I239" s="64"/>
      <c r="J239" s="42"/>
      <c r="K239" s="43"/>
      <c r="L239" s="41"/>
      <c r="M239" s="41"/>
      <c r="N239" s="41"/>
      <c r="O239" s="41"/>
      <c r="P239" s="41"/>
      <c r="Q239" s="41"/>
      <c r="R239" s="41"/>
      <c r="S239" s="41"/>
      <c r="T239" s="212"/>
      <c r="U239" s="212"/>
      <c r="V239" s="212"/>
      <c r="W239" s="214"/>
    </row>
    <row r="240" spans="1:23" ht="15.75">
      <c r="A240" s="110" t="s">
        <v>24</v>
      </c>
      <c r="B240" s="475" t="s">
        <v>104</v>
      </c>
      <c r="C240" s="476"/>
      <c r="D240" s="476"/>
      <c r="E240" s="476"/>
      <c r="F240" s="476"/>
      <c r="G240" s="476"/>
      <c r="H240" s="476"/>
      <c r="I240" s="476"/>
      <c r="J240" s="476"/>
      <c r="K240" s="476"/>
      <c r="L240" s="476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7"/>
    </row>
    <row r="241" spans="1:23" ht="15.75">
      <c r="A241" s="118" t="s">
        <v>21</v>
      </c>
      <c r="B241" s="89"/>
      <c r="C241" s="90"/>
      <c r="D241" s="63"/>
      <c r="E241" s="62"/>
      <c r="F241" s="62"/>
      <c r="G241" s="62"/>
      <c r="H241" s="63"/>
      <c r="I241" s="87"/>
      <c r="J241" s="317"/>
      <c r="K241" s="317"/>
      <c r="L241" s="65"/>
      <c r="M241" s="65"/>
      <c r="N241" s="65"/>
      <c r="O241" s="65"/>
      <c r="P241" s="65"/>
      <c r="Q241" s="65"/>
      <c r="R241" s="65"/>
      <c r="S241" s="65"/>
      <c r="T241" s="120"/>
      <c r="U241" s="120"/>
      <c r="V241" s="120"/>
      <c r="W241" s="121"/>
    </row>
    <row r="242" spans="1:23" ht="15.75">
      <c r="A242" s="118" t="s">
        <v>22</v>
      </c>
      <c r="B242" s="89"/>
      <c r="C242" s="90"/>
      <c r="D242" s="63"/>
      <c r="E242" s="62"/>
      <c r="F242" s="62"/>
      <c r="G242" s="62"/>
      <c r="H242" s="63"/>
      <c r="I242" s="87"/>
      <c r="J242" s="317"/>
      <c r="K242" s="317"/>
      <c r="L242" s="65"/>
      <c r="M242" s="65"/>
      <c r="N242" s="65"/>
      <c r="O242" s="65"/>
      <c r="P242" s="65"/>
      <c r="Q242" s="65"/>
      <c r="R242" s="65"/>
      <c r="S242" s="65"/>
      <c r="T242" s="120"/>
      <c r="U242" s="120"/>
      <c r="V242" s="120"/>
      <c r="W242" s="121"/>
    </row>
    <row r="243" spans="1:23" ht="15.75">
      <c r="A243" s="110" t="s">
        <v>25</v>
      </c>
      <c r="B243" s="48" t="s">
        <v>26</v>
      </c>
      <c r="C243" s="49"/>
      <c r="D243" s="49"/>
      <c r="E243" s="48"/>
      <c r="F243" s="48"/>
      <c r="G243" s="48"/>
      <c r="H243" s="48"/>
      <c r="I243" s="50"/>
      <c r="J243" s="51"/>
      <c r="K243" s="52"/>
      <c r="L243" s="86"/>
      <c r="M243" s="86"/>
      <c r="N243" s="86"/>
      <c r="O243" s="86"/>
      <c r="P243" s="86"/>
      <c r="Q243" s="86"/>
      <c r="R243" s="86"/>
      <c r="S243" s="86"/>
      <c r="T243" s="152"/>
      <c r="U243" s="152"/>
      <c r="V243" s="152"/>
      <c r="W243" s="153"/>
    </row>
    <row r="244" spans="1:23" ht="15.75">
      <c r="A244" s="164" t="s">
        <v>21</v>
      </c>
      <c r="B244" s="93" t="s">
        <v>27</v>
      </c>
      <c r="C244" s="94" t="s">
        <v>85</v>
      </c>
      <c r="D244" s="94"/>
      <c r="E244" s="93"/>
      <c r="F244" s="93"/>
      <c r="G244" s="93"/>
      <c r="H244" s="93"/>
      <c r="I244" s="95"/>
      <c r="J244" s="96"/>
      <c r="K244" s="97"/>
      <c r="L244" s="168"/>
      <c r="M244" s="168"/>
      <c r="N244" s="168"/>
      <c r="O244" s="168"/>
      <c r="P244" s="168"/>
      <c r="Q244" s="168"/>
      <c r="R244" s="168"/>
      <c r="S244" s="168"/>
      <c r="T244" s="170"/>
      <c r="U244" s="170"/>
      <c r="V244" s="170"/>
      <c r="W244" s="171"/>
    </row>
    <row r="245" spans="1:23" ht="63">
      <c r="A245" s="118" t="s">
        <v>10</v>
      </c>
      <c r="B245" s="62" t="s">
        <v>369</v>
      </c>
      <c r="C245" s="63" t="s">
        <v>85</v>
      </c>
      <c r="D245" s="63"/>
      <c r="E245" s="62"/>
      <c r="F245" s="62"/>
      <c r="G245" s="62"/>
      <c r="H245" s="63"/>
      <c r="I245" s="87"/>
      <c r="J245" s="42"/>
      <c r="K245" s="42"/>
      <c r="L245" s="65"/>
      <c r="M245" s="65"/>
      <c r="N245" s="65"/>
      <c r="O245" s="65"/>
      <c r="P245" s="65"/>
      <c r="Q245" s="65"/>
      <c r="R245" s="65"/>
      <c r="S245" s="88"/>
      <c r="T245" s="155"/>
      <c r="U245" s="155"/>
      <c r="V245" s="155"/>
      <c r="W245" s="156"/>
    </row>
    <row r="246" spans="1:23" ht="15.75">
      <c r="A246" s="164" t="s">
        <v>29</v>
      </c>
      <c r="B246" s="69" t="s">
        <v>30</v>
      </c>
      <c r="C246" s="80" t="s">
        <v>85</v>
      </c>
      <c r="D246" s="80"/>
      <c r="E246" s="69"/>
      <c r="F246" s="69"/>
      <c r="G246" s="69"/>
      <c r="H246" s="56"/>
      <c r="I246" s="95"/>
      <c r="J246" s="96"/>
      <c r="K246" s="96"/>
      <c r="L246" s="168"/>
      <c r="M246" s="168"/>
      <c r="N246" s="168"/>
      <c r="O246" s="168"/>
      <c r="P246" s="169"/>
      <c r="Q246" s="169"/>
      <c r="R246" s="169"/>
      <c r="S246" s="168"/>
      <c r="T246" s="170"/>
      <c r="U246" s="170"/>
      <c r="V246" s="170"/>
      <c r="W246" s="171"/>
    </row>
    <row r="247" spans="1:23" ht="15.75">
      <c r="A247" s="118" t="s">
        <v>31</v>
      </c>
      <c r="B247" s="62"/>
      <c r="C247" s="63"/>
      <c r="D247" s="63"/>
      <c r="E247" s="62"/>
      <c r="F247" s="62"/>
      <c r="G247" s="62"/>
      <c r="H247" s="63"/>
      <c r="I247" s="87"/>
      <c r="J247" s="42"/>
      <c r="K247" s="42"/>
      <c r="L247" s="88"/>
      <c r="M247" s="88"/>
      <c r="N247" s="88"/>
      <c r="O247" s="88"/>
      <c r="P247" s="65"/>
      <c r="Q247" s="65"/>
      <c r="R247" s="65"/>
      <c r="S247" s="88"/>
      <c r="T247" s="155"/>
      <c r="U247" s="155"/>
      <c r="V247" s="155"/>
      <c r="W247" s="156"/>
    </row>
    <row r="248" spans="1:23" ht="15.75">
      <c r="A248" s="118" t="s">
        <v>14</v>
      </c>
      <c r="B248" s="62"/>
      <c r="C248" s="63"/>
      <c r="D248" s="63"/>
      <c r="E248" s="62"/>
      <c r="F248" s="62"/>
      <c r="G248" s="62"/>
      <c r="H248" s="63"/>
      <c r="I248" s="87"/>
      <c r="J248" s="42"/>
      <c r="K248" s="42"/>
      <c r="L248" s="88"/>
      <c r="M248" s="88"/>
      <c r="N248" s="88"/>
      <c r="O248" s="88"/>
      <c r="P248" s="65"/>
      <c r="Q248" s="65"/>
      <c r="R248" s="65"/>
      <c r="S248" s="88"/>
      <c r="T248" s="155"/>
      <c r="U248" s="155"/>
      <c r="V248" s="155"/>
      <c r="W248" s="156"/>
    </row>
    <row r="249" spans="1:23" ht="15.75">
      <c r="A249" s="164" t="s">
        <v>32</v>
      </c>
      <c r="B249" s="69" t="s">
        <v>33</v>
      </c>
      <c r="C249" s="80" t="s">
        <v>85</v>
      </c>
      <c r="D249" s="80"/>
      <c r="E249" s="69"/>
      <c r="F249" s="69"/>
      <c r="G249" s="69"/>
      <c r="H249" s="56"/>
      <c r="I249" s="95"/>
      <c r="J249" s="96"/>
      <c r="K249" s="96"/>
      <c r="L249" s="168"/>
      <c r="M249" s="168"/>
      <c r="N249" s="168"/>
      <c r="O249" s="168"/>
      <c r="P249" s="169"/>
      <c r="Q249" s="169"/>
      <c r="R249" s="169"/>
      <c r="S249" s="168"/>
      <c r="T249" s="170"/>
      <c r="U249" s="170"/>
      <c r="V249" s="170"/>
      <c r="W249" s="171"/>
    </row>
    <row r="250" spans="1:23" ht="15.75">
      <c r="A250" s="118" t="s">
        <v>15</v>
      </c>
      <c r="B250" s="62"/>
      <c r="C250" s="63"/>
      <c r="D250" s="63"/>
      <c r="E250" s="62"/>
      <c r="F250" s="62"/>
      <c r="G250" s="62"/>
      <c r="H250" s="63"/>
      <c r="I250" s="87"/>
      <c r="J250" s="42"/>
      <c r="K250" s="42"/>
      <c r="L250" s="88"/>
      <c r="M250" s="88"/>
      <c r="N250" s="88"/>
      <c r="O250" s="88"/>
      <c r="P250" s="65"/>
      <c r="Q250" s="65"/>
      <c r="R250" s="65"/>
      <c r="S250" s="88"/>
      <c r="T250" s="155"/>
      <c r="U250" s="155"/>
      <c r="V250" s="155"/>
      <c r="W250" s="156"/>
    </row>
    <row r="251" spans="1:23" ht="15.75">
      <c r="A251" s="166" t="s">
        <v>16</v>
      </c>
      <c r="B251" s="37"/>
      <c r="C251" s="38"/>
      <c r="D251" s="38"/>
      <c r="E251" s="37"/>
      <c r="F251" s="37"/>
      <c r="G251" s="37"/>
      <c r="H251" s="38"/>
      <c r="I251" s="64"/>
      <c r="J251" s="42"/>
      <c r="K251" s="42"/>
      <c r="L251" s="318"/>
      <c r="M251" s="318"/>
      <c r="N251" s="318"/>
      <c r="O251" s="318"/>
      <c r="P251" s="41"/>
      <c r="Q251" s="41"/>
      <c r="R251" s="41"/>
      <c r="S251" s="318"/>
      <c r="T251" s="319"/>
      <c r="U251" s="319"/>
      <c r="V251" s="319"/>
      <c r="W251" s="320"/>
    </row>
    <row r="252" spans="1:23" ht="15.75">
      <c r="A252" s="110" t="s">
        <v>34</v>
      </c>
      <c r="B252" s="48" t="s">
        <v>105</v>
      </c>
      <c r="C252" s="49"/>
      <c r="D252" s="49"/>
      <c r="E252" s="48"/>
      <c r="F252" s="48"/>
      <c r="G252" s="48"/>
      <c r="H252" s="48"/>
      <c r="I252" s="50"/>
      <c r="J252" s="51"/>
      <c r="K252" s="52"/>
      <c r="L252" s="86"/>
      <c r="M252" s="86"/>
      <c r="N252" s="86"/>
      <c r="O252" s="86"/>
      <c r="P252" s="86"/>
      <c r="Q252" s="86"/>
      <c r="R252" s="86"/>
      <c r="S252" s="86"/>
      <c r="T252" s="152"/>
      <c r="U252" s="152"/>
      <c r="V252" s="152"/>
      <c r="W252" s="153"/>
    </row>
    <row r="253" spans="1:23" ht="15.75">
      <c r="A253" s="118"/>
      <c r="B253" s="62"/>
      <c r="C253" s="63" t="s">
        <v>85</v>
      </c>
      <c r="D253" s="63"/>
      <c r="E253" s="62"/>
      <c r="F253" s="62"/>
      <c r="G253" s="62"/>
      <c r="H253" s="63"/>
      <c r="I253" s="87"/>
      <c r="J253" s="42"/>
      <c r="K253" s="42"/>
      <c r="L253" s="65"/>
      <c r="M253" s="65"/>
      <c r="N253" s="65"/>
      <c r="O253" s="65"/>
      <c r="P253" s="88"/>
      <c r="Q253" s="88"/>
      <c r="R253" s="88"/>
      <c r="S253" s="65"/>
      <c r="T253" s="120"/>
      <c r="U253" s="120"/>
      <c r="V253" s="120"/>
      <c r="W253" s="121"/>
    </row>
    <row r="254" spans="1:23" ht="15.75">
      <c r="A254" s="110" t="s">
        <v>35</v>
      </c>
      <c r="B254" s="475" t="s">
        <v>106</v>
      </c>
      <c r="C254" s="476"/>
      <c r="D254" s="476"/>
      <c r="E254" s="476"/>
      <c r="F254" s="476"/>
      <c r="G254" s="476"/>
      <c r="H254" s="476"/>
      <c r="I254" s="476"/>
      <c r="J254" s="476"/>
      <c r="K254" s="476"/>
      <c r="L254" s="476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7"/>
    </row>
    <row r="255" spans="1:23" ht="16.5" thickBot="1">
      <c r="A255" s="172"/>
      <c r="B255" s="173"/>
      <c r="C255" s="224" t="s">
        <v>85</v>
      </c>
      <c r="D255" s="224"/>
      <c r="E255" s="173"/>
      <c r="F255" s="173"/>
      <c r="G255" s="173"/>
      <c r="H255" s="224"/>
      <c r="I255" s="225"/>
      <c r="J255" s="226"/>
      <c r="K255" s="226"/>
      <c r="L255" s="179"/>
      <c r="M255" s="179"/>
      <c r="N255" s="179"/>
      <c r="O255" s="179"/>
      <c r="P255" s="180"/>
      <c r="Q255" s="180"/>
      <c r="R255" s="180"/>
      <c r="S255" s="180"/>
      <c r="T255" s="181"/>
      <c r="U255" s="181"/>
      <c r="V255" s="181"/>
      <c r="W255" s="182"/>
    </row>
    <row r="256" spans="1:23" ht="15.75">
      <c r="A256" s="227" t="s">
        <v>141</v>
      </c>
      <c r="B256" s="227" t="s">
        <v>48</v>
      </c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72"/>
      <c r="P256" s="272"/>
      <c r="Q256" s="272"/>
      <c r="R256" s="272"/>
      <c r="S256" s="272"/>
      <c r="T256" s="272"/>
      <c r="U256" s="272"/>
      <c r="V256" s="272"/>
      <c r="W256" s="272"/>
    </row>
    <row r="257" spans="1:23" ht="15.75">
      <c r="A257" s="166"/>
      <c r="B257" s="37"/>
      <c r="C257" s="38"/>
      <c r="D257" s="38"/>
      <c r="E257" s="39"/>
      <c r="F257" s="39"/>
      <c r="G257" s="39"/>
      <c r="H257" s="38"/>
      <c r="I257" s="230"/>
      <c r="J257" s="231"/>
      <c r="K257" s="232"/>
      <c r="L257" s="41"/>
      <c r="M257" s="41"/>
      <c r="N257" s="41"/>
      <c r="O257" s="211"/>
      <c r="P257" s="41"/>
      <c r="Q257" s="41"/>
      <c r="R257" s="233"/>
      <c r="S257" s="41"/>
      <c r="T257" s="212"/>
      <c r="U257" s="233"/>
      <c r="V257" s="212"/>
      <c r="W257" s="41"/>
    </row>
    <row r="258" spans="1:23" s="207" customFormat="1" ht="20.25">
      <c r="A258" s="208" t="s">
        <v>466</v>
      </c>
      <c r="B258" s="459" t="s">
        <v>467</v>
      </c>
      <c r="C258" s="460"/>
      <c r="D258" s="460"/>
      <c r="E258" s="460"/>
      <c r="F258" s="460"/>
      <c r="G258" s="460"/>
      <c r="H258" s="460"/>
      <c r="I258" s="460"/>
      <c r="J258" s="460"/>
      <c r="K258" s="461"/>
      <c r="L258" s="210">
        <f>L259+L323</f>
        <v>0</v>
      </c>
      <c r="M258" s="210">
        <f aca="true" t="shared" si="24" ref="M258:W258">M259+M323</f>
        <v>76324.09999999999</v>
      </c>
      <c r="N258" s="210">
        <f t="shared" si="24"/>
        <v>76323.7</v>
      </c>
      <c r="O258" s="210">
        <f t="shared" si="24"/>
        <v>97043.59999999999</v>
      </c>
      <c r="P258" s="210">
        <f t="shared" si="24"/>
        <v>68163.09999999999</v>
      </c>
      <c r="Q258" s="210">
        <f t="shared" si="24"/>
        <v>28880.5</v>
      </c>
      <c r="R258" s="210">
        <f t="shared" si="24"/>
        <v>67838.7</v>
      </c>
      <c r="S258" s="210">
        <f t="shared" si="24"/>
        <v>67838.7</v>
      </c>
      <c r="T258" s="210">
        <f t="shared" si="24"/>
        <v>0</v>
      </c>
      <c r="U258" s="210">
        <f t="shared" si="24"/>
        <v>71792.8</v>
      </c>
      <c r="V258" s="210">
        <f t="shared" si="24"/>
        <v>71792.8</v>
      </c>
      <c r="W258" s="210">
        <f t="shared" si="24"/>
        <v>0</v>
      </c>
    </row>
    <row r="259" spans="1:23" ht="15.75">
      <c r="A259" s="110" t="s">
        <v>9</v>
      </c>
      <c r="B259" s="48" t="s">
        <v>88</v>
      </c>
      <c r="C259" s="49"/>
      <c r="D259" s="49"/>
      <c r="E259" s="48"/>
      <c r="F259" s="48"/>
      <c r="G259" s="48"/>
      <c r="H259" s="48"/>
      <c r="I259" s="50"/>
      <c r="J259" s="51"/>
      <c r="K259" s="52"/>
      <c r="L259" s="53">
        <v>0</v>
      </c>
      <c r="M259" s="53">
        <f>M260</f>
        <v>4334.7</v>
      </c>
      <c r="N259" s="53">
        <f aca="true" t="shared" si="25" ref="N259:W259">N260</f>
        <v>4334.7</v>
      </c>
      <c r="O259" s="53">
        <f aca="true" t="shared" si="26" ref="O259:O264">P259+Q259</f>
        <v>4557.3</v>
      </c>
      <c r="P259" s="53">
        <f t="shared" si="25"/>
        <v>4432.1</v>
      </c>
      <c r="Q259" s="53">
        <f t="shared" si="25"/>
        <v>125.2</v>
      </c>
      <c r="R259" s="53">
        <f aca="true" t="shared" si="27" ref="R259:R264">S259+T259</f>
        <v>4800.9</v>
      </c>
      <c r="S259" s="53">
        <f t="shared" si="25"/>
        <v>4800.9</v>
      </c>
      <c r="T259" s="53">
        <f t="shared" si="25"/>
        <v>0</v>
      </c>
      <c r="U259" s="53">
        <f aca="true" t="shared" si="28" ref="U259:U264">V259+W259</f>
        <v>4846.799999999999</v>
      </c>
      <c r="V259" s="53">
        <f t="shared" si="25"/>
        <v>4846.799999999999</v>
      </c>
      <c r="W259" s="53">
        <f t="shared" si="25"/>
        <v>0</v>
      </c>
    </row>
    <row r="260" spans="1:23" ht="15.75">
      <c r="A260" s="114" t="s">
        <v>89</v>
      </c>
      <c r="B260" s="55"/>
      <c r="C260" s="56"/>
      <c r="D260" s="56"/>
      <c r="E260" s="55"/>
      <c r="F260" s="55"/>
      <c r="G260" s="55"/>
      <c r="H260" s="55"/>
      <c r="I260" s="57"/>
      <c r="J260" s="58"/>
      <c r="K260" s="59"/>
      <c r="L260" s="242">
        <v>0</v>
      </c>
      <c r="M260" s="242">
        <f>M261+M262+M263</f>
        <v>4334.7</v>
      </c>
      <c r="N260" s="242">
        <f aca="true" t="shared" si="29" ref="N260:W260">N261+N262+N263</f>
        <v>4334.7</v>
      </c>
      <c r="O260" s="242">
        <f t="shared" si="26"/>
        <v>4557.3</v>
      </c>
      <c r="P260" s="242">
        <f t="shared" si="29"/>
        <v>4432.1</v>
      </c>
      <c r="Q260" s="242">
        <f t="shared" si="29"/>
        <v>125.2</v>
      </c>
      <c r="R260" s="242">
        <f t="shared" si="27"/>
        <v>4800.9</v>
      </c>
      <c r="S260" s="242">
        <f t="shared" si="29"/>
        <v>4800.9</v>
      </c>
      <c r="T260" s="242">
        <f t="shared" si="29"/>
        <v>0</v>
      </c>
      <c r="U260" s="242">
        <f t="shared" si="28"/>
        <v>4846.799999999999</v>
      </c>
      <c r="V260" s="242">
        <f t="shared" si="29"/>
        <v>4846.799999999999</v>
      </c>
      <c r="W260" s="242">
        <f t="shared" si="29"/>
        <v>0</v>
      </c>
    </row>
    <row r="261" spans="1:23" ht="67.5" customHeight="1">
      <c r="A261" s="118" t="s">
        <v>10</v>
      </c>
      <c r="B261" s="62" t="s">
        <v>90</v>
      </c>
      <c r="C261" s="63" t="s">
        <v>85</v>
      </c>
      <c r="D261" s="63"/>
      <c r="E261" s="70" t="s">
        <v>132</v>
      </c>
      <c r="F261" s="70" t="s">
        <v>135</v>
      </c>
      <c r="G261" s="70" t="s">
        <v>472</v>
      </c>
      <c r="H261" s="71" t="s">
        <v>183</v>
      </c>
      <c r="I261" s="511" t="s">
        <v>473</v>
      </c>
      <c r="J261" s="514" t="s">
        <v>474</v>
      </c>
      <c r="K261" s="511" t="s">
        <v>475</v>
      </c>
      <c r="L261" s="250">
        <v>0</v>
      </c>
      <c r="M261" s="238">
        <v>3784.4</v>
      </c>
      <c r="N261" s="238">
        <v>3784.4</v>
      </c>
      <c r="O261" s="246">
        <f t="shared" si="26"/>
        <v>3929.2</v>
      </c>
      <c r="P261" s="238">
        <v>3804</v>
      </c>
      <c r="Q261" s="238">
        <v>125.2</v>
      </c>
      <c r="R261" s="246">
        <f t="shared" si="27"/>
        <v>4070</v>
      </c>
      <c r="S261" s="238">
        <f>3804.4+265.6</f>
        <v>4070</v>
      </c>
      <c r="T261" s="247">
        <v>0</v>
      </c>
      <c r="U261" s="248">
        <f t="shared" si="28"/>
        <v>4070.5</v>
      </c>
      <c r="V261" s="247">
        <f>3804.9+265.6</f>
        <v>4070.5</v>
      </c>
      <c r="W261" s="252">
        <v>0</v>
      </c>
    </row>
    <row r="262" spans="1:23" ht="69.75" customHeight="1">
      <c r="A262" s="122" t="s">
        <v>11</v>
      </c>
      <c r="B262" s="62" t="s">
        <v>91</v>
      </c>
      <c r="C262" s="63" t="s">
        <v>85</v>
      </c>
      <c r="D262" s="63"/>
      <c r="E262" s="70" t="s">
        <v>132</v>
      </c>
      <c r="F262" s="70" t="s">
        <v>135</v>
      </c>
      <c r="G262" s="70" t="s">
        <v>472</v>
      </c>
      <c r="H262" s="71">
        <v>240</v>
      </c>
      <c r="I262" s="512"/>
      <c r="J262" s="515"/>
      <c r="K262" s="512"/>
      <c r="L262" s="250">
        <v>0</v>
      </c>
      <c r="M262" s="238">
        <v>516.1</v>
      </c>
      <c r="N262" s="238">
        <v>516.1</v>
      </c>
      <c r="O262" s="246">
        <f t="shared" si="26"/>
        <v>597.5</v>
      </c>
      <c r="P262" s="238">
        <v>597.5</v>
      </c>
      <c r="Q262" s="238">
        <v>0</v>
      </c>
      <c r="R262" s="246">
        <f t="shared" si="27"/>
        <v>703.7</v>
      </c>
      <c r="S262" s="238">
        <v>703.7</v>
      </c>
      <c r="T262" s="247">
        <v>0</v>
      </c>
      <c r="U262" s="248">
        <f t="shared" si="28"/>
        <v>747.4</v>
      </c>
      <c r="V262" s="247">
        <v>747.4</v>
      </c>
      <c r="W262" s="252">
        <v>0</v>
      </c>
    </row>
    <row r="263" spans="1:23" ht="15.75">
      <c r="A263" s="122" t="s">
        <v>28</v>
      </c>
      <c r="B263" s="62" t="s">
        <v>48</v>
      </c>
      <c r="C263" s="63" t="s">
        <v>85</v>
      </c>
      <c r="D263" s="63"/>
      <c r="E263" s="70"/>
      <c r="F263" s="70"/>
      <c r="G263" s="70"/>
      <c r="H263" s="71"/>
      <c r="I263" s="512"/>
      <c r="J263" s="515"/>
      <c r="K263" s="512"/>
      <c r="L263" s="258">
        <v>0</v>
      </c>
      <c r="M263" s="246">
        <f>M264</f>
        <v>34.2</v>
      </c>
      <c r="N263" s="246">
        <f>N264</f>
        <v>34.2</v>
      </c>
      <c r="O263" s="246">
        <f t="shared" si="26"/>
        <v>30.6</v>
      </c>
      <c r="P263" s="246">
        <f>P264</f>
        <v>30.6</v>
      </c>
      <c r="Q263" s="246">
        <f>Q264</f>
        <v>0</v>
      </c>
      <c r="R263" s="246">
        <f t="shared" si="27"/>
        <v>27.2</v>
      </c>
      <c r="S263" s="246">
        <f>S264</f>
        <v>27.2</v>
      </c>
      <c r="T263" s="246">
        <f>T264</f>
        <v>0</v>
      </c>
      <c r="U263" s="248">
        <f t="shared" si="28"/>
        <v>28.9</v>
      </c>
      <c r="V263" s="248">
        <f>V264</f>
        <v>28.9</v>
      </c>
      <c r="W263" s="428">
        <f>W264</f>
        <v>0</v>
      </c>
    </row>
    <row r="264" spans="1:23" ht="53.25" customHeight="1">
      <c r="A264" s="122" t="s">
        <v>381</v>
      </c>
      <c r="B264" s="62" t="s">
        <v>107</v>
      </c>
      <c r="C264" s="63"/>
      <c r="D264" s="63"/>
      <c r="E264" s="70" t="s">
        <v>132</v>
      </c>
      <c r="F264" s="70" t="s">
        <v>135</v>
      </c>
      <c r="G264" s="70" t="s">
        <v>472</v>
      </c>
      <c r="H264" s="71" t="s">
        <v>476</v>
      </c>
      <c r="I264" s="513"/>
      <c r="J264" s="516"/>
      <c r="K264" s="513"/>
      <c r="L264" s="250">
        <v>0</v>
      </c>
      <c r="M264" s="238">
        <v>34.2</v>
      </c>
      <c r="N264" s="238">
        <v>34.2</v>
      </c>
      <c r="O264" s="246">
        <f t="shared" si="26"/>
        <v>30.6</v>
      </c>
      <c r="P264" s="238">
        <v>30.6</v>
      </c>
      <c r="Q264" s="238">
        <v>0</v>
      </c>
      <c r="R264" s="246">
        <f t="shared" si="27"/>
        <v>27.2</v>
      </c>
      <c r="S264" s="238">
        <v>27.2</v>
      </c>
      <c r="T264" s="247">
        <v>0</v>
      </c>
      <c r="U264" s="248">
        <f t="shared" si="28"/>
        <v>28.9</v>
      </c>
      <c r="V264" s="247">
        <v>28.9</v>
      </c>
      <c r="W264" s="252">
        <v>0</v>
      </c>
    </row>
    <row r="265" spans="1:23" ht="15.75">
      <c r="A265" s="114" t="s">
        <v>92</v>
      </c>
      <c r="B265" s="55"/>
      <c r="C265" s="56"/>
      <c r="D265" s="56"/>
      <c r="E265" s="55"/>
      <c r="F265" s="55"/>
      <c r="G265" s="55"/>
      <c r="H265" s="56"/>
      <c r="I265" s="57"/>
      <c r="J265" s="58"/>
      <c r="K265" s="59"/>
      <c r="L265" s="115"/>
      <c r="M265" s="115"/>
      <c r="N265" s="115"/>
      <c r="O265" s="115"/>
      <c r="P265" s="115"/>
      <c r="Q265" s="115"/>
      <c r="R265" s="115"/>
      <c r="S265" s="115"/>
      <c r="T265" s="116"/>
      <c r="U265" s="116"/>
      <c r="V265" s="116"/>
      <c r="W265" s="117"/>
    </row>
    <row r="266" spans="1:23" ht="31.5">
      <c r="A266" s="118" t="s">
        <v>12</v>
      </c>
      <c r="B266" s="62" t="s">
        <v>49</v>
      </c>
      <c r="C266" s="63"/>
      <c r="D266" s="63"/>
      <c r="E266" s="62"/>
      <c r="F266" s="62"/>
      <c r="G266" s="62"/>
      <c r="H266" s="63"/>
      <c r="I266" s="64"/>
      <c r="J266" s="43"/>
      <c r="K266" s="43"/>
      <c r="L266" s="65"/>
      <c r="M266" s="65"/>
      <c r="N266" s="65"/>
      <c r="O266" s="65"/>
      <c r="P266" s="65"/>
      <c r="Q266" s="65"/>
      <c r="R266" s="65"/>
      <c r="S266" s="65"/>
      <c r="T266" s="120"/>
      <c r="U266" s="120"/>
      <c r="V266" s="120"/>
      <c r="W266" s="121"/>
    </row>
    <row r="267" spans="1:23" ht="15.75">
      <c r="A267" s="118" t="s">
        <v>76</v>
      </c>
      <c r="B267" s="62"/>
      <c r="C267" s="63"/>
      <c r="D267" s="63"/>
      <c r="E267" s="62"/>
      <c r="F267" s="62"/>
      <c r="G267" s="62"/>
      <c r="H267" s="63"/>
      <c r="I267" s="64"/>
      <c r="J267" s="43"/>
      <c r="K267" s="43"/>
      <c r="L267" s="65"/>
      <c r="M267" s="65"/>
      <c r="N267" s="65"/>
      <c r="O267" s="65"/>
      <c r="P267" s="65"/>
      <c r="Q267" s="65"/>
      <c r="R267" s="65"/>
      <c r="S267" s="65"/>
      <c r="T267" s="120"/>
      <c r="U267" s="120"/>
      <c r="V267" s="120"/>
      <c r="W267" s="121"/>
    </row>
    <row r="268" spans="1:23" ht="31.5">
      <c r="A268" s="122" t="s">
        <v>13</v>
      </c>
      <c r="B268" s="62" t="s">
        <v>50</v>
      </c>
      <c r="C268" s="63"/>
      <c r="D268" s="63"/>
      <c r="E268" s="62"/>
      <c r="F268" s="62"/>
      <c r="G268" s="62"/>
      <c r="H268" s="63"/>
      <c r="I268" s="67"/>
      <c r="J268" s="67"/>
      <c r="K268" s="68"/>
      <c r="L268" s="125"/>
      <c r="M268" s="125"/>
      <c r="N268" s="125"/>
      <c r="O268" s="125"/>
      <c r="P268" s="125"/>
      <c r="Q268" s="125"/>
      <c r="R268" s="125"/>
      <c r="S268" s="125"/>
      <c r="T268" s="126"/>
      <c r="U268" s="126"/>
      <c r="V268" s="126"/>
      <c r="W268" s="127"/>
    </row>
    <row r="269" spans="1:23" ht="15.75">
      <c r="A269" s="122" t="s">
        <v>77</v>
      </c>
      <c r="B269" s="62"/>
      <c r="C269" s="63"/>
      <c r="D269" s="63"/>
      <c r="E269" s="62"/>
      <c r="F269" s="62"/>
      <c r="G269" s="62"/>
      <c r="H269" s="63"/>
      <c r="I269" s="67"/>
      <c r="J269" s="67"/>
      <c r="K269" s="68"/>
      <c r="L269" s="125"/>
      <c r="M269" s="125"/>
      <c r="N269" s="125"/>
      <c r="O269" s="125"/>
      <c r="P269" s="125"/>
      <c r="Q269" s="125"/>
      <c r="R269" s="125"/>
      <c r="S269" s="125"/>
      <c r="T269" s="126"/>
      <c r="U269" s="126"/>
      <c r="V269" s="126"/>
      <c r="W269" s="127"/>
    </row>
    <row r="270" spans="1:23" ht="15.75">
      <c r="A270" s="122" t="s">
        <v>144</v>
      </c>
      <c r="B270" s="62" t="s">
        <v>48</v>
      </c>
      <c r="C270" s="63"/>
      <c r="D270" s="63"/>
      <c r="E270" s="62"/>
      <c r="F270" s="62"/>
      <c r="G270" s="62"/>
      <c r="H270" s="62"/>
      <c r="I270" s="67"/>
      <c r="J270" s="67"/>
      <c r="K270" s="68"/>
      <c r="L270" s="125"/>
      <c r="M270" s="125"/>
      <c r="N270" s="125"/>
      <c r="O270" s="125"/>
      <c r="P270" s="125"/>
      <c r="Q270" s="125"/>
      <c r="R270" s="125"/>
      <c r="S270" s="125"/>
      <c r="T270" s="126"/>
      <c r="U270" s="126"/>
      <c r="V270" s="126"/>
      <c r="W270" s="127"/>
    </row>
    <row r="271" spans="1:23" ht="15.75">
      <c r="A271" s="128" t="s">
        <v>78</v>
      </c>
      <c r="B271" s="62"/>
      <c r="C271" s="63"/>
      <c r="D271" s="63"/>
      <c r="E271" s="62"/>
      <c r="F271" s="62"/>
      <c r="G271" s="62"/>
      <c r="H271" s="62"/>
      <c r="I271" s="67"/>
      <c r="J271" s="67"/>
      <c r="K271" s="68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9"/>
    </row>
    <row r="272" spans="1:23" ht="15.75">
      <c r="A272" s="481" t="s">
        <v>93</v>
      </c>
      <c r="B272" s="482"/>
      <c r="C272" s="482"/>
      <c r="D272" s="482"/>
      <c r="E272" s="482"/>
      <c r="F272" s="482"/>
      <c r="G272" s="482"/>
      <c r="H272" s="482"/>
      <c r="I272" s="482"/>
      <c r="J272" s="482"/>
      <c r="K272" s="482"/>
      <c r="L272" s="482"/>
      <c r="M272" s="482"/>
      <c r="N272" s="482"/>
      <c r="O272" s="482"/>
      <c r="P272" s="482"/>
      <c r="Q272" s="482"/>
      <c r="R272" s="482"/>
      <c r="S272" s="482"/>
      <c r="T272" s="482"/>
      <c r="U272" s="482"/>
      <c r="V272" s="482"/>
      <c r="W272" s="483"/>
    </row>
    <row r="273" spans="1:23" ht="47.25">
      <c r="A273" s="118" t="s">
        <v>31</v>
      </c>
      <c r="B273" s="62" t="s">
        <v>94</v>
      </c>
      <c r="C273" s="63"/>
      <c r="D273" s="63"/>
      <c r="E273" s="62"/>
      <c r="F273" s="62"/>
      <c r="G273" s="62"/>
      <c r="H273" s="63"/>
      <c r="I273" s="64"/>
      <c r="J273" s="43"/>
      <c r="K273" s="43"/>
      <c r="L273" s="65"/>
      <c r="M273" s="65"/>
      <c r="N273" s="65"/>
      <c r="O273" s="65"/>
      <c r="P273" s="65"/>
      <c r="Q273" s="65"/>
      <c r="R273" s="65"/>
      <c r="S273" s="65"/>
      <c r="T273" s="120"/>
      <c r="U273" s="120"/>
      <c r="V273" s="120"/>
      <c r="W273" s="121"/>
    </row>
    <row r="274" spans="1:23" ht="15.75">
      <c r="A274" s="118" t="s">
        <v>67</v>
      </c>
      <c r="B274" s="62"/>
      <c r="C274" s="63"/>
      <c r="D274" s="63"/>
      <c r="E274" s="62"/>
      <c r="F274" s="62"/>
      <c r="G274" s="62"/>
      <c r="H274" s="63"/>
      <c r="I274" s="64"/>
      <c r="J274" s="43"/>
      <c r="K274" s="43"/>
      <c r="L274" s="65"/>
      <c r="M274" s="65"/>
      <c r="N274" s="65"/>
      <c r="O274" s="65"/>
      <c r="P274" s="65"/>
      <c r="Q274" s="65"/>
      <c r="R274" s="65"/>
      <c r="S274" s="65"/>
      <c r="T274" s="120"/>
      <c r="U274" s="120"/>
      <c r="V274" s="120"/>
      <c r="W274" s="121"/>
    </row>
    <row r="275" spans="1:23" ht="31.5">
      <c r="A275" s="122" t="s">
        <v>14</v>
      </c>
      <c r="B275" s="62" t="s">
        <v>95</v>
      </c>
      <c r="C275" s="63"/>
      <c r="D275" s="63"/>
      <c r="E275" s="62"/>
      <c r="F275" s="62"/>
      <c r="G275" s="62"/>
      <c r="H275" s="63"/>
      <c r="I275" s="67"/>
      <c r="J275" s="67"/>
      <c r="K275" s="68"/>
      <c r="L275" s="125"/>
      <c r="M275" s="125"/>
      <c r="N275" s="125"/>
      <c r="O275" s="125"/>
      <c r="P275" s="125"/>
      <c r="Q275" s="125"/>
      <c r="R275" s="125"/>
      <c r="S275" s="125"/>
      <c r="T275" s="126"/>
      <c r="U275" s="126"/>
      <c r="V275" s="126"/>
      <c r="W275" s="127"/>
    </row>
    <row r="276" spans="1:23" ht="15.75">
      <c r="A276" s="122" t="s">
        <v>68</v>
      </c>
      <c r="B276" s="62"/>
      <c r="C276" s="63"/>
      <c r="D276" s="63"/>
      <c r="E276" s="62"/>
      <c r="F276" s="62"/>
      <c r="G276" s="62"/>
      <c r="H276" s="63"/>
      <c r="I276" s="67"/>
      <c r="J276" s="67"/>
      <c r="K276" s="68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9"/>
    </row>
    <row r="277" spans="1:23" ht="15.75">
      <c r="A277" s="470" t="s">
        <v>96</v>
      </c>
      <c r="B277" s="471"/>
      <c r="C277" s="471"/>
      <c r="D277" s="471"/>
      <c r="E277" s="471"/>
      <c r="F277" s="471"/>
      <c r="G277" s="471"/>
      <c r="H277" s="471"/>
      <c r="I277" s="471"/>
      <c r="J277" s="471"/>
      <c r="K277" s="471"/>
      <c r="L277" s="471"/>
      <c r="M277" s="471"/>
      <c r="N277" s="471"/>
      <c r="O277" s="471"/>
      <c r="P277" s="471"/>
      <c r="Q277" s="471"/>
      <c r="R277" s="471"/>
      <c r="S277" s="471"/>
      <c r="T277" s="471"/>
      <c r="U277" s="471"/>
      <c r="V277" s="471"/>
      <c r="W277" s="472"/>
    </row>
    <row r="278" spans="1:23" ht="15.75">
      <c r="A278" s="467" t="s">
        <v>55</v>
      </c>
      <c r="B278" s="468"/>
      <c r="C278" s="468"/>
      <c r="D278" s="468"/>
      <c r="E278" s="468"/>
      <c r="F278" s="468"/>
      <c r="G278" s="468"/>
      <c r="H278" s="468"/>
      <c r="I278" s="468"/>
      <c r="J278" s="468"/>
      <c r="K278" s="469"/>
      <c r="L278" s="132"/>
      <c r="M278" s="132"/>
      <c r="N278" s="132"/>
      <c r="O278" s="132"/>
      <c r="P278" s="132"/>
      <c r="Q278" s="132"/>
      <c r="R278" s="132"/>
      <c r="S278" s="132"/>
      <c r="T278" s="133"/>
      <c r="U278" s="133"/>
      <c r="V278" s="133"/>
      <c r="W278" s="134"/>
    </row>
    <row r="279" spans="1:23" ht="78.75">
      <c r="A279" s="135" t="s">
        <v>51</v>
      </c>
      <c r="B279" s="62" t="s">
        <v>477</v>
      </c>
      <c r="C279" s="63"/>
      <c r="D279" s="63"/>
      <c r="E279" s="37"/>
      <c r="F279" s="37"/>
      <c r="G279" s="37"/>
      <c r="H279" s="38"/>
      <c r="I279" s="74"/>
      <c r="J279" s="75"/>
      <c r="K279" s="76"/>
      <c r="L279" s="132"/>
      <c r="M279" s="132"/>
      <c r="N279" s="132"/>
      <c r="O279" s="132"/>
      <c r="P279" s="132"/>
      <c r="Q279" s="132"/>
      <c r="R279" s="132"/>
      <c r="S279" s="132"/>
      <c r="T279" s="133"/>
      <c r="U279" s="133"/>
      <c r="V279" s="133"/>
      <c r="W279" s="134"/>
    </row>
    <row r="280" spans="1:23" ht="15.75">
      <c r="A280" s="135" t="s">
        <v>69</v>
      </c>
      <c r="B280" s="62"/>
      <c r="C280" s="63"/>
      <c r="D280" s="63"/>
      <c r="E280" s="37"/>
      <c r="F280" s="37"/>
      <c r="G280" s="37"/>
      <c r="H280" s="38"/>
      <c r="I280" s="74"/>
      <c r="J280" s="75"/>
      <c r="K280" s="76"/>
      <c r="L280" s="132"/>
      <c r="M280" s="132"/>
      <c r="N280" s="132"/>
      <c r="O280" s="132"/>
      <c r="P280" s="132"/>
      <c r="Q280" s="132"/>
      <c r="R280" s="132"/>
      <c r="S280" s="132"/>
      <c r="T280" s="133"/>
      <c r="U280" s="133"/>
      <c r="V280" s="133"/>
      <c r="W280" s="139"/>
    </row>
    <row r="281" spans="1:23" ht="47.25">
      <c r="A281" s="135" t="s">
        <v>52</v>
      </c>
      <c r="B281" s="62" t="s">
        <v>97</v>
      </c>
      <c r="C281" s="63" t="s">
        <v>85</v>
      </c>
      <c r="D281" s="63"/>
      <c r="E281" s="37"/>
      <c r="F281" s="37"/>
      <c r="G281" s="37"/>
      <c r="H281" s="38"/>
      <c r="I281" s="74"/>
      <c r="J281" s="75"/>
      <c r="K281" s="76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9"/>
    </row>
    <row r="282" spans="1:23" ht="15.75">
      <c r="A282" s="135" t="s">
        <v>70</v>
      </c>
      <c r="B282" s="62"/>
      <c r="C282" s="63"/>
      <c r="D282" s="63"/>
      <c r="E282" s="37"/>
      <c r="F282" s="37"/>
      <c r="G282" s="37"/>
      <c r="H282" s="38"/>
      <c r="I282" s="74"/>
      <c r="J282" s="75"/>
      <c r="K282" s="76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9"/>
    </row>
    <row r="283" spans="1:23" ht="31.5">
      <c r="A283" s="135" t="s">
        <v>53</v>
      </c>
      <c r="B283" s="77" t="s">
        <v>54</v>
      </c>
      <c r="C283" s="78" t="s">
        <v>85</v>
      </c>
      <c r="D283" s="78"/>
      <c r="E283" s="37"/>
      <c r="F283" s="37"/>
      <c r="G283" s="37"/>
      <c r="H283" s="38"/>
      <c r="I283" s="74"/>
      <c r="J283" s="75"/>
      <c r="K283" s="76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9"/>
    </row>
    <row r="284" spans="1:23" ht="15.75">
      <c r="A284" s="135" t="s">
        <v>71</v>
      </c>
      <c r="B284" s="77"/>
      <c r="C284" s="78"/>
      <c r="D284" s="78"/>
      <c r="E284" s="37"/>
      <c r="F284" s="37"/>
      <c r="G284" s="37"/>
      <c r="H284" s="38"/>
      <c r="I284" s="74"/>
      <c r="J284" s="75"/>
      <c r="K284" s="76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3"/>
      <c r="W284" s="139"/>
    </row>
    <row r="285" spans="1:23" ht="15.75">
      <c r="A285" s="467" t="s">
        <v>56</v>
      </c>
      <c r="B285" s="468"/>
      <c r="C285" s="468"/>
      <c r="D285" s="468"/>
      <c r="E285" s="468"/>
      <c r="F285" s="468"/>
      <c r="G285" s="468"/>
      <c r="H285" s="468"/>
      <c r="I285" s="468"/>
      <c r="J285" s="468"/>
      <c r="K285" s="469"/>
      <c r="L285" s="132"/>
      <c r="M285" s="132"/>
      <c r="N285" s="132"/>
      <c r="O285" s="132"/>
      <c r="P285" s="132"/>
      <c r="Q285" s="132"/>
      <c r="R285" s="132"/>
      <c r="S285" s="132"/>
      <c r="T285" s="133"/>
      <c r="U285" s="133"/>
      <c r="V285" s="133"/>
      <c r="W285" s="134"/>
    </row>
    <row r="286" spans="1:23" ht="78.75">
      <c r="A286" s="135" t="s">
        <v>57</v>
      </c>
      <c r="B286" s="62" t="s">
        <v>142</v>
      </c>
      <c r="C286" s="63"/>
      <c r="D286" s="63"/>
      <c r="E286" s="37"/>
      <c r="F286" s="37"/>
      <c r="G286" s="37"/>
      <c r="H286" s="38"/>
      <c r="I286" s="74"/>
      <c r="J286" s="75"/>
      <c r="K286" s="76"/>
      <c r="L286" s="132"/>
      <c r="M286" s="132"/>
      <c r="N286" s="132"/>
      <c r="O286" s="132"/>
      <c r="P286" s="132"/>
      <c r="Q286" s="132"/>
      <c r="R286" s="132"/>
      <c r="S286" s="132"/>
      <c r="T286" s="133"/>
      <c r="U286" s="133"/>
      <c r="V286" s="133"/>
      <c r="W286" s="134"/>
    </row>
    <row r="287" spans="1:23" ht="15.75">
      <c r="A287" s="135" t="s">
        <v>72</v>
      </c>
      <c r="B287" s="62"/>
      <c r="C287" s="63"/>
      <c r="D287" s="63"/>
      <c r="E287" s="37"/>
      <c r="F287" s="37"/>
      <c r="G287" s="37"/>
      <c r="H287" s="38"/>
      <c r="I287" s="74"/>
      <c r="J287" s="75"/>
      <c r="K287" s="76"/>
      <c r="L287" s="132"/>
      <c r="M287" s="132"/>
      <c r="N287" s="132"/>
      <c r="O287" s="132"/>
      <c r="P287" s="132"/>
      <c r="Q287" s="132"/>
      <c r="R287" s="132"/>
      <c r="S287" s="132"/>
      <c r="T287" s="133"/>
      <c r="U287" s="133"/>
      <c r="V287" s="133"/>
      <c r="W287" s="139"/>
    </row>
    <row r="288" spans="1:23" ht="47.25">
      <c r="A288" s="135" t="s">
        <v>60</v>
      </c>
      <c r="B288" s="62" t="s">
        <v>478</v>
      </c>
      <c r="C288" s="63" t="s">
        <v>85</v>
      </c>
      <c r="D288" s="63"/>
      <c r="E288" s="37"/>
      <c r="F288" s="37"/>
      <c r="G288" s="37"/>
      <c r="H288" s="38"/>
      <c r="I288" s="74"/>
      <c r="J288" s="75"/>
      <c r="K288" s="76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9"/>
    </row>
    <row r="289" spans="1:23" ht="15.75">
      <c r="A289" s="135" t="s">
        <v>73</v>
      </c>
      <c r="B289" s="62"/>
      <c r="C289" s="63"/>
      <c r="D289" s="63"/>
      <c r="E289" s="37"/>
      <c r="F289" s="37"/>
      <c r="G289" s="37"/>
      <c r="H289" s="38"/>
      <c r="I289" s="74"/>
      <c r="J289" s="75"/>
      <c r="K289" s="76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9"/>
    </row>
    <row r="290" spans="1:23" ht="31.5">
      <c r="A290" s="135" t="s">
        <v>59</v>
      </c>
      <c r="B290" s="77" t="s">
        <v>58</v>
      </c>
      <c r="C290" s="78" t="s">
        <v>85</v>
      </c>
      <c r="D290" s="78"/>
      <c r="E290" s="37"/>
      <c r="F290" s="37"/>
      <c r="G290" s="37"/>
      <c r="H290" s="38"/>
      <c r="I290" s="74"/>
      <c r="J290" s="75"/>
      <c r="K290" s="76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9"/>
    </row>
    <row r="291" spans="1:23" ht="15.75">
      <c r="A291" s="135" t="s">
        <v>74</v>
      </c>
      <c r="B291" s="77"/>
      <c r="C291" s="78"/>
      <c r="D291" s="78"/>
      <c r="E291" s="37"/>
      <c r="F291" s="37"/>
      <c r="G291" s="37"/>
      <c r="H291" s="38"/>
      <c r="I291" s="74"/>
      <c r="J291" s="75"/>
      <c r="K291" s="76"/>
      <c r="L291" s="132"/>
      <c r="M291" s="132"/>
      <c r="N291" s="132"/>
      <c r="O291" s="132"/>
      <c r="P291" s="132"/>
      <c r="Q291" s="132"/>
      <c r="R291" s="132"/>
      <c r="S291" s="132"/>
      <c r="T291" s="133"/>
      <c r="U291" s="133"/>
      <c r="V291" s="133"/>
      <c r="W291" s="139"/>
    </row>
    <row r="292" spans="1:23" ht="15.75">
      <c r="A292" s="467" t="s">
        <v>99</v>
      </c>
      <c r="B292" s="468"/>
      <c r="C292" s="468"/>
      <c r="D292" s="468"/>
      <c r="E292" s="468"/>
      <c r="F292" s="468"/>
      <c r="G292" s="468"/>
      <c r="H292" s="468"/>
      <c r="I292" s="468"/>
      <c r="J292" s="468"/>
      <c r="K292" s="469"/>
      <c r="L292" s="132"/>
      <c r="M292" s="132"/>
      <c r="N292" s="132"/>
      <c r="O292" s="132"/>
      <c r="P292" s="132"/>
      <c r="Q292" s="132"/>
      <c r="R292" s="132"/>
      <c r="S292" s="132"/>
      <c r="T292" s="133"/>
      <c r="U292" s="133"/>
      <c r="V292" s="133"/>
      <c r="W292" s="134"/>
    </row>
    <row r="293" spans="1:23" ht="15.75">
      <c r="A293" s="135" t="s">
        <v>61</v>
      </c>
      <c r="B293" s="62"/>
      <c r="C293" s="63" t="s">
        <v>85</v>
      </c>
      <c r="D293" s="63"/>
      <c r="E293" s="37"/>
      <c r="F293" s="37"/>
      <c r="G293" s="37"/>
      <c r="H293" s="38"/>
      <c r="I293" s="74"/>
      <c r="J293" s="75"/>
      <c r="K293" s="76"/>
      <c r="L293" s="132"/>
      <c r="M293" s="132"/>
      <c r="N293" s="132"/>
      <c r="O293" s="132"/>
      <c r="P293" s="132"/>
      <c r="Q293" s="132"/>
      <c r="R293" s="132"/>
      <c r="S293" s="132"/>
      <c r="T293" s="133"/>
      <c r="U293" s="133"/>
      <c r="V293" s="133"/>
      <c r="W293" s="134"/>
    </row>
    <row r="294" spans="1:23" ht="15.75">
      <c r="A294" s="470" t="s">
        <v>100</v>
      </c>
      <c r="B294" s="471"/>
      <c r="C294" s="471"/>
      <c r="D294" s="471"/>
      <c r="E294" s="471"/>
      <c r="F294" s="471"/>
      <c r="G294" s="471"/>
      <c r="H294" s="471"/>
      <c r="I294" s="471"/>
      <c r="J294" s="471"/>
      <c r="K294" s="471"/>
      <c r="L294" s="471"/>
      <c r="M294" s="471"/>
      <c r="N294" s="471"/>
      <c r="O294" s="471"/>
      <c r="P294" s="471"/>
      <c r="Q294" s="471"/>
      <c r="R294" s="471"/>
      <c r="S294" s="471"/>
      <c r="T294" s="471"/>
      <c r="U294" s="471"/>
      <c r="V294" s="471"/>
      <c r="W294" s="472"/>
    </row>
    <row r="295" spans="1:23" ht="15.75">
      <c r="A295" s="141" t="s">
        <v>17</v>
      </c>
      <c r="B295" s="62"/>
      <c r="C295" s="63" t="s">
        <v>85</v>
      </c>
      <c r="D295" s="63"/>
      <c r="E295" s="37"/>
      <c r="F295" s="37"/>
      <c r="G295" s="37"/>
      <c r="H295" s="38"/>
      <c r="I295" s="74"/>
      <c r="J295" s="75"/>
      <c r="K295" s="76"/>
      <c r="L295" s="132"/>
      <c r="M295" s="132"/>
      <c r="N295" s="132"/>
      <c r="O295" s="132"/>
      <c r="P295" s="132"/>
      <c r="Q295" s="132"/>
      <c r="R295" s="132"/>
      <c r="S295" s="132"/>
      <c r="T295" s="133"/>
      <c r="U295" s="133"/>
      <c r="V295" s="133"/>
      <c r="W295" s="134"/>
    </row>
    <row r="296" spans="1:23" ht="15.75">
      <c r="A296" s="141" t="s">
        <v>18</v>
      </c>
      <c r="B296" s="62"/>
      <c r="C296" s="63" t="s">
        <v>85</v>
      </c>
      <c r="D296" s="63"/>
      <c r="E296" s="37"/>
      <c r="F296" s="37"/>
      <c r="G296" s="37"/>
      <c r="H296" s="38"/>
      <c r="I296" s="74"/>
      <c r="J296" s="75"/>
      <c r="K296" s="76"/>
      <c r="L296" s="132"/>
      <c r="M296" s="132"/>
      <c r="N296" s="132"/>
      <c r="O296" s="132"/>
      <c r="P296" s="132"/>
      <c r="Q296" s="132"/>
      <c r="R296" s="132"/>
      <c r="S296" s="132"/>
      <c r="T296" s="133"/>
      <c r="U296" s="133"/>
      <c r="V296" s="133"/>
      <c r="W296" s="134"/>
    </row>
    <row r="297" spans="1:23" ht="15.75">
      <c r="A297" s="473" t="s">
        <v>191</v>
      </c>
      <c r="B297" s="471"/>
      <c r="C297" s="471"/>
      <c r="D297" s="471"/>
      <c r="E297" s="471"/>
      <c r="F297" s="471"/>
      <c r="G297" s="471"/>
      <c r="H297" s="471"/>
      <c r="I297" s="471"/>
      <c r="J297" s="471"/>
      <c r="K297" s="474"/>
      <c r="L297" s="192"/>
      <c r="M297" s="192"/>
      <c r="N297" s="192"/>
      <c r="O297" s="192"/>
      <c r="P297" s="192"/>
      <c r="Q297" s="192"/>
      <c r="R297" s="192"/>
      <c r="S297" s="192"/>
      <c r="T297" s="192"/>
      <c r="U297" s="192"/>
      <c r="V297" s="192"/>
      <c r="W297" s="192"/>
    </row>
    <row r="298" spans="1:23" ht="15.75">
      <c r="A298" s="79" t="s">
        <v>192</v>
      </c>
      <c r="B298" s="62"/>
      <c r="C298" s="63"/>
      <c r="D298" s="63"/>
      <c r="E298" s="37"/>
      <c r="F298" s="37"/>
      <c r="G298" s="37"/>
      <c r="H298" s="38"/>
      <c r="I298" s="74"/>
      <c r="J298" s="75"/>
      <c r="K298" s="76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</row>
    <row r="299" spans="1:23" ht="15.75">
      <c r="A299" s="79" t="s">
        <v>193</v>
      </c>
      <c r="B299" s="62"/>
      <c r="C299" s="63"/>
      <c r="D299" s="63"/>
      <c r="E299" s="37"/>
      <c r="F299" s="37"/>
      <c r="G299" s="37"/>
      <c r="H299" s="38"/>
      <c r="I299" s="74"/>
      <c r="J299" s="75"/>
      <c r="K299" s="76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</row>
    <row r="300" spans="1:23" ht="15.75">
      <c r="A300" s="110" t="s">
        <v>19</v>
      </c>
      <c r="B300" s="48" t="s">
        <v>20</v>
      </c>
      <c r="C300" s="49"/>
      <c r="D300" s="49"/>
      <c r="E300" s="48"/>
      <c r="F300" s="48"/>
      <c r="G300" s="48"/>
      <c r="H300" s="48"/>
      <c r="I300" s="50"/>
      <c r="J300" s="51"/>
      <c r="K300" s="52"/>
      <c r="L300" s="111"/>
      <c r="M300" s="111"/>
      <c r="N300" s="111"/>
      <c r="O300" s="111"/>
      <c r="P300" s="111"/>
      <c r="Q300" s="111"/>
      <c r="R300" s="111"/>
      <c r="S300" s="111"/>
      <c r="T300" s="112"/>
      <c r="U300" s="112"/>
      <c r="V300" s="112"/>
      <c r="W300" s="113"/>
    </row>
    <row r="301" spans="1:23" ht="31.5">
      <c r="A301" s="114" t="s">
        <v>21</v>
      </c>
      <c r="B301" s="69" t="s">
        <v>62</v>
      </c>
      <c r="C301" s="80" t="s">
        <v>85</v>
      </c>
      <c r="D301" s="80"/>
      <c r="E301" s="55"/>
      <c r="F301" s="55"/>
      <c r="G301" s="55"/>
      <c r="H301" s="56"/>
      <c r="I301" s="57"/>
      <c r="J301" s="58"/>
      <c r="K301" s="59"/>
      <c r="L301" s="115"/>
      <c r="M301" s="115"/>
      <c r="N301" s="115"/>
      <c r="O301" s="115"/>
      <c r="P301" s="115"/>
      <c r="Q301" s="115"/>
      <c r="R301" s="115"/>
      <c r="S301" s="115"/>
      <c r="T301" s="116"/>
      <c r="U301" s="116"/>
      <c r="V301" s="116"/>
      <c r="W301" s="117"/>
    </row>
    <row r="302" spans="1:23" ht="15.75">
      <c r="A302" s="135" t="s">
        <v>10</v>
      </c>
      <c r="B302" s="62"/>
      <c r="C302" s="63"/>
      <c r="D302" s="63"/>
      <c r="E302" s="37"/>
      <c r="F302" s="37"/>
      <c r="G302" s="37"/>
      <c r="H302" s="38"/>
      <c r="I302" s="74"/>
      <c r="J302" s="75"/>
      <c r="K302" s="76"/>
      <c r="L302" s="132"/>
      <c r="M302" s="132"/>
      <c r="N302" s="132"/>
      <c r="O302" s="132"/>
      <c r="P302" s="132"/>
      <c r="Q302" s="132"/>
      <c r="R302" s="132"/>
      <c r="S302" s="132"/>
      <c r="T302" s="133"/>
      <c r="U302" s="133"/>
      <c r="V302" s="133"/>
      <c r="W302" s="134"/>
    </row>
    <row r="303" spans="1:23" ht="15.75">
      <c r="A303" s="135" t="s">
        <v>11</v>
      </c>
      <c r="B303" s="62"/>
      <c r="C303" s="63"/>
      <c r="D303" s="63"/>
      <c r="E303" s="37"/>
      <c r="F303" s="37"/>
      <c r="G303" s="37"/>
      <c r="H303" s="38"/>
      <c r="I303" s="74"/>
      <c r="J303" s="75"/>
      <c r="K303" s="76"/>
      <c r="L303" s="132"/>
      <c r="M303" s="132"/>
      <c r="N303" s="132"/>
      <c r="O303" s="132"/>
      <c r="P303" s="132"/>
      <c r="Q303" s="132"/>
      <c r="R303" s="132"/>
      <c r="S303" s="132"/>
      <c r="T303" s="133"/>
      <c r="U303" s="133"/>
      <c r="V303" s="133"/>
      <c r="W303" s="134"/>
    </row>
    <row r="304" spans="1:23" ht="47.25">
      <c r="A304" s="114" t="s">
        <v>22</v>
      </c>
      <c r="B304" s="69" t="s">
        <v>75</v>
      </c>
      <c r="C304" s="80" t="s">
        <v>85</v>
      </c>
      <c r="D304" s="80"/>
      <c r="E304" s="55"/>
      <c r="F304" s="55"/>
      <c r="G304" s="55"/>
      <c r="H304" s="56"/>
      <c r="I304" s="57"/>
      <c r="J304" s="58"/>
      <c r="K304" s="59"/>
      <c r="L304" s="115"/>
      <c r="M304" s="115"/>
      <c r="N304" s="115"/>
      <c r="O304" s="115"/>
      <c r="P304" s="115"/>
      <c r="Q304" s="115"/>
      <c r="R304" s="115"/>
      <c r="S304" s="115"/>
      <c r="T304" s="116"/>
      <c r="U304" s="116"/>
      <c r="V304" s="116"/>
      <c r="W304" s="117"/>
    </row>
    <row r="305" spans="1:23" ht="15.75">
      <c r="A305" s="135" t="s">
        <v>12</v>
      </c>
      <c r="B305" s="62"/>
      <c r="C305" s="63"/>
      <c r="D305" s="63"/>
      <c r="E305" s="37"/>
      <c r="F305" s="37"/>
      <c r="G305" s="37"/>
      <c r="H305" s="38"/>
      <c r="I305" s="74"/>
      <c r="J305" s="75"/>
      <c r="K305" s="76"/>
      <c r="L305" s="132"/>
      <c r="M305" s="132"/>
      <c r="N305" s="132"/>
      <c r="O305" s="132"/>
      <c r="P305" s="132"/>
      <c r="Q305" s="132"/>
      <c r="R305" s="132"/>
      <c r="S305" s="132"/>
      <c r="T305" s="133"/>
      <c r="U305" s="133"/>
      <c r="V305" s="133"/>
      <c r="W305" s="134"/>
    </row>
    <row r="306" spans="1:23" ht="15.75">
      <c r="A306" s="135" t="s">
        <v>13</v>
      </c>
      <c r="B306" s="62"/>
      <c r="C306" s="63"/>
      <c r="D306" s="63"/>
      <c r="E306" s="37"/>
      <c r="F306" s="37"/>
      <c r="G306" s="37"/>
      <c r="H306" s="38"/>
      <c r="I306" s="74"/>
      <c r="J306" s="75"/>
      <c r="K306" s="76"/>
      <c r="L306" s="132"/>
      <c r="M306" s="132"/>
      <c r="N306" s="132"/>
      <c r="O306" s="132"/>
      <c r="P306" s="132"/>
      <c r="Q306" s="132"/>
      <c r="R306" s="132"/>
      <c r="S306" s="132"/>
      <c r="T306" s="133"/>
      <c r="U306" s="133"/>
      <c r="V306" s="133"/>
      <c r="W306" s="134"/>
    </row>
    <row r="307" spans="1:23" ht="47.25">
      <c r="A307" s="114" t="s">
        <v>29</v>
      </c>
      <c r="B307" s="69" t="s">
        <v>65</v>
      </c>
      <c r="C307" s="80" t="s">
        <v>85</v>
      </c>
      <c r="D307" s="80"/>
      <c r="E307" s="69"/>
      <c r="F307" s="69"/>
      <c r="G307" s="69"/>
      <c r="H307" s="56"/>
      <c r="I307" s="83"/>
      <c r="J307" s="84"/>
      <c r="K307" s="85"/>
      <c r="L307" s="149"/>
      <c r="M307" s="149"/>
      <c r="N307" s="149"/>
      <c r="O307" s="149"/>
      <c r="P307" s="149"/>
      <c r="Q307" s="149"/>
      <c r="R307" s="149"/>
      <c r="S307" s="149"/>
      <c r="T307" s="150"/>
      <c r="U307" s="150"/>
      <c r="V307" s="150"/>
      <c r="W307" s="151"/>
    </row>
    <row r="308" spans="1:23" ht="15.75">
      <c r="A308" s="135" t="s">
        <v>31</v>
      </c>
      <c r="B308" s="62"/>
      <c r="C308" s="63"/>
      <c r="D308" s="63"/>
      <c r="E308" s="37"/>
      <c r="F308" s="37"/>
      <c r="G308" s="37"/>
      <c r="H308" s="38"/>
      <c r="I308" s="74"/>
      <c r="J308" s="75"/>
      <c r="K308" s="76"/>
      <c r="L308" s="132"/>
      <c r="M308" s="132"/>
      <c r="N308" s="132"/>
      <c r="O308" s="132"/>
      <c r="P308" s="132"/>
      <c r="Q308" s="132"/>
      <c r="R308" s="132"/>
      <c r="S308" s="132"/>
      <c r="T308" s="133"/>
      <c r="U308" s="133"/>
      <c r="V308" s="133"/>
      <c r="W308" s="134"/>
    </row>
    <row r="309" spans="1:23" ht="15.75">
      <c r="A309" s="135" t="s">
        <v>14</v>
      </c>
      <c r="B309" s="62"/>
      <c r="C309" s="63"/>
      <c r="D309" s="63"/>
      <c r="E309" s="37"/>
      <c r="F309" s="37"/>
      <c r="G309" s="37"/>
      <c r="H309" s="38"/>
      <c r="I309" s="74"/>
      <c r="J309" s="75"/>
      <c r="K309" s="76"/>
      <c r="L309" s="132"/>
      <c r="M309" s="132"/>
      <c r="N309" s="132"/>
      <c r="O309" s="132"/>
      <c r="P309" s="132"/>
      <c r="Q309" s="132"/>
      <c r="R309" s="132"/>
      <c r="S309" s="132"/>
      <c r="T309" s="133"/>
      <c r="U309" s="133"/>
      <c r="V309" s="133"/>
      <c r="W309" s="134"/>
    </row>
    <row r="310" spans="1:23" ht="15.75">
      <c r="A310" s="114" t="s">
        <v>32</v>
      </c>
      <c r="B310" s="69" t="s">
        <v>63</v>
      </c>
      <c r="C310" s="80" t="s">
        <v>85</v>
      </c>
      <c r="D310" s="80"/>
      <c r="E310" s="69"/>
      <c r="F310" s="69"/>
      <c r="G310" s="69"/>
      <c r="H310" s="56"/>
      <c r="I310" s="83"/>
      <c r="J310" s="84"/>
      <c r="K310" s="85"/>
      <c r="L310" s="149"/>
      <c r="M310" s="149"/>
      <c r="N310" s="149"/>
      <c r="O310" s="149"/>
      <c r="P310" s="149"/>
      <c r="Q310" s="149"/>
      <c r="R310" s="149"/>
      <c r="S310" s="149"/>
      <c r="T310" s="150"/>
      <c r="U310" s="150"/>
      <c r="V310" s="150"/>
      <c r="W310" s="151"/>
    </row>
    <row r="311" spans="1:23" ht="15.75">
      <c r="A311" s="135" t="s">
        <v>15</v>
      </c>
      <c r="B311" s="37"/>
      <c r="C311" s="38"/>
      <c r="D311" s="38"/>
      <c r="E311" s="37"/>
      <c r="F311" s="37"/>
      <c r="G311" s="37"/>
      <c r="H311" s="38"/>
      <c r="I311" s="74"/>
      <c r="J311" s="75"/>
      <c r="K311" s="76"/>
      <c r="L311" s="132"/>
      <c r="M311" s="132"/>
      <c r="N311" s="132"/>
      <c r="O311" s="132"/>
      <c r="P311" s="132"/>
      <c r="Q311" s="132"/>
      <c r="R311" s="132"/>
      <c r="S311" s="132"/>
      <c r="T311" s="133"/>
      <c r="U311" s="133"/>
      <c r="V311" s="133"/>
      <c r="W311" s="134"/>
    </row>
    <row r="312" spans="1:23" ht="15.75">
      <c r="A312" s="135" t="s">
        <v>16</v>
      </c>
      <c r="B312" s="37"/>
      <c r="C312" s="38"/>
      <c r="D312" s="38"/>
      <c r="E312" s="37"/>
      <c r="F312" s="37"/>
      <c r="G312" s="37"/>
      <c r="H312" s="37"/>
      <c r="I312" s="74"/>
      <c r="J312" s="75"/>
      <c r="K312" s="76"/>
      <c r="L312" s="132"/>
      <c r="M312" s="132"/>
      <c r="N312" s="132"/>
      <c r="O312" s="132"/>
      <c r="P312" s="132"/>
      <c r="Q312" s="132"/>
      <c r="R312" s="132"/>
      <c r="S312" s="132"/>
      <c r="T312" s="133"/>
      <c r="U312" s="133"/>
      <c r="V312" s="133"/>
      <c r="W312" s="134"/>
    </row>
    <row r="313" spans="1:23" ht="15.75">
      <c r="A313" s="114" t="s">
        <v>66</v>
      </c>
      <c r="B313" s="69" t="s">
        <v>64</v>
      </c>
      <c r="C313" s="80" t="s">
        <v>85</v>
      </c>
      <c r="D313" s="80"/>
      <c r="E313" s="55"/>
      <c r="F313" s="55"/>
      <c r="G313" s="55"/>
      <c r="H313" s="56"/>
      <c r="I313" s="57"/>
      <c r="J313" s="58"/>
      <c r="K313" s="59"/>
      <c r="L313" s="115"/>
      <c r="M313" s="115"/>
      <c r="N313" s="115"/>
      <c r="O313" s="115"/>
      <c r="P313" s="115"/>
      <c r="Q313" s="115"/>
      <c r="R313" s="115"/>
      <c r="S313" s="115"/>
      <c r="T313" s="116"/>
      <c r="U313" s="116"/>
      <c r="V313" s="116"/>
      <c r="W313" s="117"/>
    </row>
    <row r="314" spans="1:23" ht="15.75">
      <c r="A314" s="135" t="s">
        <v>17</v>
      </c>
      <c r="B314" s="62"/>
      <c r="C314" s="63"/>
      <c r="D314" s="63"/>
      <c r="E314" s="37"/>
      <c r="F314" s="37"/>
      <c r="G314" s="37"/>
      <c r="H314" s="38"/>
      <c r="I314" s="74"/>
      <c r="J314" s="75"/>
      <c r="K314" s="76"/>
      <c r="L314" s="132"/>
      <c r="M314" s="132"/>
      <c r="N314" s="132"/>
      <c r="O314" s="132"/>
      <c r="P314" s="132"/>
      <c r="Q314" s="132"/>
      <c r="R314" s="132"/>
      <c r="S314" s="132"/>
      <c r="T314" s="133"/>
      <c r="U314" s="133"/>
      <c r="V314" s="133"/>
      <c r="W314" s="134"/>
    </row>
    <row r="315" spans="1:23" ht="15.75">
      <c r="A315" s="135" t="s">
        <v>18</v>
      </c>
      <c r="B315" s="37"/>
      <c r="C315" s="38"/>
      <c r="D315" s="38"/>
      <c r="E315" s="37"/>
      <c r="F315" s="37"/>
      <c r="G315" s="37"/>
      <c r="H315" s="37"/>
      <c r="I315" s="74"/>
      <c r="J315" s="75"/>
      <c r="K315" s="76"/>
      <c r="L315" s="132"/>
      <c r="M315" s="132"/>
      <c r="N315" s="132"/>
      <c r="O315" s="132"/>
      <c r="P315" s="132"/>
      <c r="Q315" s="132"/>
      <c r="R315" s="132"/>
      <c r="S315" s="132"/>
      <c r="T315" s="133"/>
      <c r="U315" s="133"/>
      <c r="V315" s="133"/>
      <c r="W315" s="134"/>
    </row>
    <row r="316" spans="1:23" ht="15.75">
      <c r="A316" s="110" t="s">
        <v>23</v>
      </c>
      <c r="B316" s="48" t="s">
        <v>194</v>
      </c>
      <c r="C316" s="49"/>
      <c r="D316" s="49"/>
      <c r="E316" s="48"/>
      <c r="F316" s="48"/>
      <c r="G316" s="48"/>
      <c r="H316" s="48"/>
      <c r="I316" s="50"/>
      <c r="J316" s="51"/>
      <c r="K316" s="52"/>
      <c r="L316" s="86"/>
      <c r="M316" s="86"/>
      <c r="N316" s="86"/>
      <c r="O316" s="86"/>
      <c r="P316" s="86"/>
      <c r="Q316" s="86"/>
      <c r="R316" s="86"/>
      <c r="S316" s="86"/>
      <c r="T316" s="152"/>
      <c r="U316" s="152"/>
      <c r="V316" s="152"/>
      <c r="W316" s="153"/>
    </row>
    <row r="317" spans="1:23" ht="47.25">
      <c r="A317" s="114" t="s">
        <v>21</v>
      </c>
      <c r="B317" s="69" t="s">
        <v>102</v>
      </c>
      <c r="C317" s="80" t="s">
        <v>85</v>
      </c>
      <c r="D317" s="80"/>
      <c r="E317" s="55"/>
      <c r="F317" s="55"/>
      <c r="G317" s="55"/>
      <c r="H317" s="56"/>
      <c r="I317" s="57"/>
      <c r="J317" s="58"/>
      <c r="K317" s="59"/>
      <c r="L317" s="115"/>
      <c r="M317" s="115"/>
      <c r="N317" s="115"/>
      <c r="O317" s="115"/>
      <c r="P317" s="115"/>
      <c r="Q317" s="115"/>
      <c r="R317" s="115"/>
      <c r="S317" s="115"/>
      <c r="T317" s="116"/>
      <c r="U317" s="116"/>
      <c r="V317" s="116"/>
      <c r="W317" s="117"/>
    </row>
    <row r="318" spans="1:23" ht="15.75">
      <c r="A318" s="118" t="s">
        <v>10</v>
      </c>
      <c r="B318" s="62"/>
      <c r="C318" s="63"/>
      <c r="D318" s="63"/>
      <c r="E318" s="62"/>
      <c r="F318" s="62"/>
      <c r="G318" s="62"/>
      <c r="H318" s="63"/>
      <c r="I318" s="87"/>
      <c r="J318" s="42"/>
      <c r="K318" s="42"/>
      <c r="L318" s="88"/>
      <c r="M318" s="88"/>
      <c r="N318" s="88"/>
      <c r="O318" s="88"/>
      <c r="P318" s="88"/>
      <c r="Q318" s="88"/>
      <c r="R318" s="88"/>
      <c r="S318" s="88"/>
      <c r="T318" s="155"/>
      <c r="U318" s="155"/>
      <c r="V318" s="155"/>
      <c r="W318" s="156"/>
    </row>
    <row r="319" spans="1:23" ht="15.75">
      <c r="A319" s="118" t="s">
        <v>11</v>
      </c>
      <c r="B319" s="62"/>
      <c r="C319" s="63"/>
      <c r="D319" s="63"/>
      <c r="E319" s="62"/>
      <c r="F319" s="62"/>
      <c r="G319" s="62"/>
      <c r="H319" s="63"/>
      <c r="I319" s="87"/>
      <c r="J319" s="42"/>
      <c r="K319" s="42"/>
      <c r="L319" s="88"/>
      <c r="M319" s="88"/>
      <c r="N319" s="88"/>
      <c r="O319" s="88"/>
      <c r="P319" s="88"/>
      <c r="Q319" s="88"/>
      <c r="R319" s="88"/>
      <c r="S319" s="88"/>
      <c r="T319" s="155"/>
      <c r="U319" s="155"/>
      <c r="V319" s="155"/>
      <c r="W319" s="156"/>
    </row>
    <row r="320" spans="1:23" ht="78.75">
      <c r="A320" s="114" t="s">
        <v>22</v>
      </c>
      <c r="B320" s="69" t="s">
        <v>103</v>
      </c>
      <c r="C320" s="80" t="s">
        <v>85</v>
      </c>
      <c r="D320" s="80"/>
      <c r="E320" s="55"/>
      <c r="F320" s="55"/>
      <c r="G320" s="55"/>
      <c r="H320" s="56"/>
      <c r="I320" s="57"/>
      <c r="J320" s="58"/>
      <c r="K320" s="59"/>
      <c r="L320" s="115"/>
      <c r="M320" s="115"/>
      <c r="N320" s="115"/>
      <c r="O320" s="115"/>
      <c r="P320" s="115"/>
      <c r="Q320" s="115"/>
      <c r="R320" s="115"/>
      <c r="S320" s="115"/>
      <c r="T320" s="116"/>
      <c r="U320" s="116"/>
      <c r="V320" s="116"/>
      <c r="W320" s="117"/>
    </row>
    <row r="321" spans="1:23" ht="15.75">
      <c r="A321" s="135" t="s">
        <v>12</v>
      </c>
      <c r="B321" s="37"/>
      <c r="C321" s="38"/>
      <c r="D321" s="38"/>
      <c r="E321" s="37"/>
      <c r="F321" s="37"/>
      <c r="G321" s="37"/>
      <c r="H321" s="38"/>
      <c r="I321" s="74"/>
      <c r="J321" s="75"/>
      <c r="K321" s="76"/>
      <c r="L321" s="132"/>
      <c r="M321" s="132"/>
      <c r="N321" s="132"/>
      <c r="O321" s="132"/>
      <c r="P321" s="132"/>
      <c r="Q321" s="132"/>
      <c r="R321" s="132"/>
      <c r="S321" s="132"/>
      <c r="T321" s="133"/>
      <c r="U321" s="133"/>
      <c r="V321" s="133"/>
      <c r="W321" s="134"/>
    </row>
    <row r="322" spans="1:23" ht="15.75">
      <c r="A322" s="135" t="s">
        <v>13</v>
      </c>
      <c r="B322" s="37"/>
      <c r="C322" s="38"/>
      <c r="D322" s="38"/>
      <c r="E322" s="37"/>
      <c r="F322" s="37"/>
      <c r="G322" s="37"/>
      <c r="H322" s="37"/>
      <c r="I322" s="74"/>
      <c r="J322" s="75"/>
      <c r="K322" s="76"/>
      <c r="L322" s="132"/>
      <c r="M322" s="132"/>
      <c r="N322" s="132"/>
      <c r="O322" s="132"/>
      <c r="P322" s="132"/>
      <c r="Q322" s="132"/>
      <c r="R322" s="132"/>
      <c r="S322" s="132"/>
      <c r="T322" s="133"/>
      <c r="U322" s="133"/>
      <c r="V322" s="133"/>
      <c r="W322" s="134"/>
    </row>
    <row r="323" spans="1:23" ht="15.75">
      <c r="A323" s="110" t="s">
        <v>24</v>
      </c>
      <c r="B323" s="441" t="s">
        <v>104</v>
      </c>
      <c r="C323" s="441"/>
      <c r="D323" s="441"/>
      <c r="E323" s="441"/>
      <c r="F323" s="441"/>
      <c r="G323" s="441"/>
      <c r="H323" s="441"/>
      <c r="I323" s="441"/>
      <c r="J323" s="441"/>
      <c r="K323" s="441"/>
      <c r="L323" s="35">
        <v>0</v>
      </c>
      <c r="M323" s="36">
        <f>SUM(M324:M347)</f>
        <v>71989.4</v>
      </c>
      <c r="N323" s="36">
        <f>SUM(N324:N347)</f>
        <v>71989</v>
      </c>
      <c r="O323" s="36">
        <f>P323+Q323</f>
        <v>92486.29999999999</v>
      </c>
      <c r="P323" s="36">
        <f>SUM(P324:P347)</f>
        <v>63730.99999999999</v>
      </c>
      <c r="Q323" s="36">
        <f>SUM(Q324:Q347)</f>
        <v>28755.3</v>
      </c>
      <c r="R323" s="36">
        <f>SUM(R324:R346)</f>
        <v>63037.8</v>
      </c>
      <c r="S323" s="36">
        <f>SUM(S324:S347)</f>
        <v>63037.8</v>
      </c>
      <c r="T323" s="36">
        <f>SUM(T324:T347)</f>
        <v>0</v>
      </c>
      <c r="U323" s="36">
        <f>SUM(U324:U346)</f>
        <v>66946</v>
      </c>
      <c r="V323" s="36">
        <f>SUM(V324:V347)</f>
        <v>66946</v>
      </c>
      <c r="W323" s="36">
        <f>SUM(W324:W347)</f>
        <v>0</v>
      </c>
    </row>
    <row r="324" spans="1:23" ht="89.25">
      <c r="A324" s="118" t="s">
        <v>21</v>
      </c>
      <c r="B324" s="89" t="s">
        <v>444</v>
      </c>
      <c r="C324" s="90"/>
      <c r="D324" s="90"/>
      <c r="E324" s="158" t="s">
        <v>132</v>
      </c>
      <c r="F324" s="158" t="s">
        <v>135</v>
      </c>
      <c r="G324" s="89">
        <v>1006000</v>
      </c>
      <c r="H324" s="90">
        <v>810</v>
      </c>
      <c r="I324" s="101" t="s">
        <v>479</v>
      </c>
      <c r="J324" s="107">
        <v>38768</v>
      </c>
      <c r="K324" s="107">
        <v>41639</v>
      </c>
      <c r="L324" s="434">
        <v>0</v>
      </c>
      <c r="M324" s="429">
        <v>2407.1</v>
      </c>
      <c r="N324" s="429">
        <v>2407.1</v>
      </c>
      <c r="O324" s="281">
        <f aca="true" t="shared" si="30" ref="O324:O344">P324+Q324</f>
        <v>0</v>
      </c>
      <c r="P324" s="429">
        <v>0</v>
      </c>
      <c r="Q324" s="429">
        <v>0</v>
      </c>
      <c r="R324" s="430">
        <f aca="true" t="shared" si="31" ref="R324:R344">S324+T324</f>
        <v>0</v>
      </c>
      <c r="S324" s="429">
        <v>0</v>
      </c>
      <c r="T324" s="431">
        <v>0</v>
      </c>
      <c r="U324" s="432">
        <f aca="true" t="shared" si="32" ref="U324:U344">V324+W324</f>
        <v>0</v>
      </c>
      <c r="V324" s="431">
        <v>0</v>
      </c>
      <c r="W324" s="433">
        <v>0</v>
      </c>
    </row>
    <row r="325" spans="1:23" ht="165.75">
      <c r="A325" s="118" t="s">
        <v>22</v>
      </c>
      <c r="B325" s="89" t="s">
        <v>444</v>
      </c>
      <c r="C325" s="90"/>
      <c r="D325" s="90"/>
      <c r="E325" s="158" t="s">
        <v>132</v>
      </c>
      <c r="F325" s="158" t="s">
        <v>135</v>
      </c>
      <c r="G325" s="89">
        <v>2600100</v>
      </c>
      <c r="H325" s="90">
        <v>810</v>
      </c>
      <c r="I325" s="101" t="s">
        <v>480</v>
      </c>
      <c r="J325" s="104" t="s">
        <v>481</v>
      </c>
      <c r="K325" s="104" t="s">
        <v>482</v>
      </c>
      <c r="L325" s="434">
        <v>0</v>
      </c>
      <c r="M325" s="429">
        <v>0</v>
      </c>
      <c r="N325" s="429">
        <v>0</v>
      </c>
      <c r="O325" s="281">
        <f t="shared" si="30"/>
        <v>322.3</v>
      </c>
      <c r="P325" s="429">
        <v>72.2</v>
      </c>
      <c r="Q325" s="429">
        <v>250.1</v>
      </c>
      <c r="R325" s="430">
        <f t="shared" si="31"/>
        <v>0</v>
      </c>
      <c r="S325" s="429">
        <v>0</v>
      </c>
      <c r="T325" s="431">
        <v>0</v>
      </c>
      <c r="U325" s="432">
        <f t="shared" si="32"/>
        <v>0</v>
      </c>
      <c r="V325" s="431">
        <v>0</v>
      </c>
      <c r="W325" s="433">
        <v>0</v>
      </c>
    </row>
    <row r="326" spans="1:23" ht="140.25">
      <c r="A326" s="118" t="s">
        <v>29</v>
      </c>
      <c r="B326" s="89" t="s">
        <v>444</v>
      </c>
      <c r="C326" s="90"/>
      <c r="D326" s="90"/>
      <c r="E326" s="158" t="s">
        <v>132</v>
      </c>
      <c r="F326" s="158" t="s">
        <v>135</v>
      </c>
      <c r="G326" s="89">
        <v>2601100</v>
      </c>
      <c r="H326" s="90">
        <v>810</v>
      </c>
      <c r="I326" s="101" t="s">
        <v>483</v>
      </c>
      <c r="J326" s="107">
        <v>41618</v>
      </c>
      <c r="K326" s="107" t="s">
        <v>121</v>
      </c>
      <c r="L326" s="434">
        <v>0</v>
      </c>
      <c r="M326" s="429">
        <v>0</v>
      </c>
      <c r="N326" s="429">
        <v>0</v>
      </c>
      <c r="O326" s="281">
        <f t="shared" si="30"/>
        <v>1203.7</v>
      </c>
      <c r="P326" s="429">
        <v>0</v>
      </c>
      <c r="Q326" s="429">
        <v>1203.7</v>
      </c>
      <c r="R326" s="430">
        <f t="shared" si="31"/>
        <v>0</v>
      </c>
      <c r="S326" s="429">
        <v>0</v>
      </c>
      <c r="T326" s="431">
        <v>0</v>
      </c>
      <c r="U326" s="432">
        <f t="shared" si="32"/>
        <v>0</v>
      </c>
      <c r="V326" s="431">
        <v>0</v>
      </c>
      <c r="W326" s="433">
        <v>0</v>
      </c>
    </row>
    <row r="327" spans="1:23" ht="114.75">
      <c r="A327" s="118" t="s">
        <v>32</v>
      </c>
      <c r="B327" s="89" t="s">
        <v>444</v>
      </c>
      <c r="C327" s="90"/>
      <c r="D327" s="90"/>
      <c r="E327" s="158" t="s">
        <v>132</v>
      </c>
      <c r="F327" s="158" t="s">
        <v>135</v>
      </c>
      <c r="G327" s="89">
        <v>2601200</v>
      </c>
      <c r="H327" s="90">
        <v>810</v>
      </c>
      <c r="I327" s="101" t="s">
        <v>484</v>
      </c>
      <c r="J327" s="107">
        <v>41446</v>
      </c>
      <c r="K327" s="107" t="s">
        <v>121</v>
      </c>
      <c r="L327" s="434">
        <v>0</v>
      </c>
      <c r="M327" s="429">
        <v>0</v>
      </c>
      <c r="N327" s="429">
        <v>0</v>
      </c>
      <c r="O327" s="281">
        <f t="shared" si="30"/>
        <v>9886.8</v>
      </c>
      <c r="P327" s="429">
        <v>5608</v>
      </c>
      <c r="Q327" s="429">
        <v>4278.8</v>
      </c>
      <c r="R327" s="430">
        <f t="shared" si="31"/>
        <v>0</v>
      </c>
      <c r="S327" s="429"/>
      <c r="T327" s="431">
        <v>0</v>
      </c>
      <c r="U327" s="432">
        <f t="shared" si="32"/>
        <v>0</v>
      </c>
      <c r="V327" s="431"/>
      <c r="W327" s="433">
        <v>0</v>
      </c>
    </row>
    <row r="328" spans="1:23" ht="153">
      <c r="A328" s="118" t="s">
        <v>66</v>
      </c>
      <c r="B328" s="89" t="s">
        <v>444</v>
      </c>
      <c r="C328" s="90"/>
      <c r="D328" s="90"/>
      <c r="E328" s="158" t="s">
        <v>132</v>
      </c>
      <c r="F328" s="158" t="s">
        <v>135</v>
      </c>
      <c r="G328" s="89">
        <v>2601300</v>
      </c>
      <c r="H328" s="90">
        <v>810</v>
      </c>
      <c r="I328" s="101" t="s">
        <v>485</v>
      </c>
      <c r="J328" s="104" t="s">
        <v>481</v>
      </c>
      <c r="K328" s="104" t="s">
        <v>482</v>
      </c>
      <c r="L328" s="434">
        <v>0</v>
      </c>
      <c r="M328" s="429">
        <v>0</v>
      </c>
      <c r="N328" s="429">
        <v>0</v>
      </c>
      <c r="O328" s="281">
        <f t="shared" si="30"/>
        <v>133.1</v>
      </c>
      <c r="P328" s="429">
        <v>15.5</v>
      </c>
      <c r="Q328" s="429">
        <v>117.6</v>
      </c>
      <c r="R328" s="430">
        <f t="shared" si="31"/>
        <v>0</v>
      </c>
      <c r="S328" s="429"/>
      <c r="T328" s="431">
        <v>0</v>
      </c>
      <c r="U328" s="432">
        <f t="shared" si="32"/>
        <v>0</v>
      </c>
      <c r="V328" s="431"/>
      <c r="W328" s="433">
        <v>0</v>
      </c>
    </row>
    <row r="329" spans="1:23" ht="114.75">
      <c r="A329" s="118" t="s">
        <v>486</v>
      </c>
      <c r="B329" s="89" t="s">
        <v>444</v>
      </c>
      <c r="C329" s="90"/>
      <c r="D329" s="90"/>
      <c r="E329" s="158" t="s">
        <v>132</v>
      </c>
      <c r="F329" s="158" t="s">
        <v>135</v>
      </c>
      <c r="G329" s="89">
        <v>2601400</v>
      </c>
      <c r="H329" s="90">
        <v>810</v>
      </c>
      <c r="I329" s="101" t="s">
        <v>487</v>
      </c>
      <c r="J329" s="107">
        <v>41446</v>
      </c>
      <c r="K329" s="107" t="s">
        <v>121</v>
      </c>
      <c r="L329" s="434">
        <v>0</v>
      </c>
      <c r="M329" s="429">
        <v>0</v>
      </c>
      <c r="N329" s="429">
        <v>0</v>
      </c>
      <c r="O329" s="281">
        <f t="shared" si="30"/>
        <v>6779.8</v>
      </c>
      <c r="P329" s="429">
        <v>1929.3</v>
      </c>
      <c r="Q329" s="429">
        <v>4850.5</v>
      </c>
      <c r="R329" s="430">
        <f t="shared" si="31"/>
        <v>0</v>
      </c>
      <c r="S329" s="429"/>
      <c r="T329" s="431">
        <v>0</v>
      </c>
      <c r="U329" s="432">
        <f t="shared" si="32"/>
        <v>0</v>
      </c>
      <c r="V329" s="431"/>
      <c r="W329" s="433">
        <v>0</v>
      </c>
    </row>
    <row r="330" spans="1:23" ht="140.25">
      <c r="A330" s="118" t="s">
        <v>488</v>
      </c>
      <c r="B330" s="89" t="s">
        <v>444</v>
      </c>
      <c r="C330" s="90"/>
      <c r="D330" s="90"/>
      <c r="E330" s="158" t="s">
        <v>132</v>
      </c>
      <c r="F330" s="158" t="s">
        <v>135</v>
      </c>
      <c r="G330" s="89">
        <v>2602100</v>
      </c>
      <c r="H330" s="90">
        <v>810</v>
      </c>
      <c r="I330" s="101" t="s">
        <v>489</v>
      </c>
      <c r="J330" s="107">
        <v>41446</v>
      </c>
      <c r="K330" s="107" t="s">
        <v>121</v>
      </c>
      <c r="L330" s="434">
        <v>0</v>
      </c>
      <c r="M330" s="429">
        <v>0</v>
      </c>
      <c r="N330" s="429">
        <v>0</v>
      </c>
      <c r="O330" s="281">
        <f t="shared" si="30"/>
        <v>23900</v>
      </c>
      <c r="P330" s="429">
        <v>14300</v>
      </c>
      <c r="Q330" s="429">
        <v>9600</v>
      </c>
      <c r="R330" s="430">
        <f t="shared" si="31"/>
        <v>0</v>
      </c>
      <c r="S330" s="429"/>
      <c r="T330" s="431">
        <v>0</v>
      </c>
      <c r="U330" s="432">
        <f t="shared" si="32"/>
        <v>0</v>
      </c>
      <c r="V330" s="431"/>
      <c r="W330" s="433">
        <v>0</v>
      </c>
    </row>
    <row r="331" spans="1:23" ht="114.75">
      <c r="A331" s="118" t="s">
        <v>490</v>
      </c>
      <c r="B331" s="89" t="s">
        <v>444</v>
      </c>
      <c r="C331" s="90"/>
      <c r="D331" s="90"/>
      <c r="E331" s="158" t="s">
        <v>132</v>
      </c>
      <c r="F331" s="158" t="s">
        <v>135</v>
      </c>
      <c r="G331" s="89">
        <v>2603000</v>
      </c>
      <c r="H331" s="90">
        <v>810</v>
      </c>
      <c r="I331" s="101" t="s">
        <v>491</v>
      </c>
      <c r="J331" s="107">
        <v>41450</v>
      </c>
      <c r="K331" s="107" t="s">
        <v>121</v>
      </c>
      <c r="L331" s="434">
        <v>0</v>
      </c>
      <c r="M331" s="429">
        <v>0</v>
      </c>
      <c r="N331" s="429">
        <v>0</v>
      </c>
      <c r="O331" s="281">
        <f t="shared" si="30"/>
        <v>2591.6</v>
      </c>
      <c r="P331" s="429">
        <v>2591.6</v>
      </c>
      <c r="Q331" s="429">
        <v>0</v>
      </c>
      <c r="R331" s="430">
        <f t="shared" si="31"/>
        <v>0</v>
      </c>
      <c r="S331" s="429"/>
      <c r="T331" s="431">
        <v>0</v>
      </c>
      <c r="U331" s="432">
        <f t="shared" si="32"/>
        <v>0</v>
      </c>
      <c r="V331" s="431"/>
      <c r="W331" s="433">
        <v>0</v>
      </c>
    </row>
    <row r="332" spans="1:23" ht="216.75">
      <c r="A332" s="118" t="s">
        <v>492</v>
      </c>
      <c r="B332" s="89" t="s">
        <v>444</v>
      </c>
      <c r="C332" s="90"/>
      <c r="D332" s="90"/>
      <c r="E332" s="158" t="s">
        <v>132</v>
      </c>
      <c r="F332" s="158" t="s">
        <v>135</v>
      </c>
      <c r="G332" s="89">
        <v>2670501</v>
      </c>
      <c r="H332" s="90">
        <v>810</v>
      </c>
      <c r="I332" s="101" t="s">
        <v>493</v>
      </c>
      <c r="J332" s="107">
        <v>41044</v>
      </c>
      <c r="K332" s="107" t="s">
        <v>121</v>
      </c>
      <c r="L332" s="434">
        <v>0</v>
      </c>
      <c r="M332" s="429">
        <v>3349.4</v>
      </c>
      <c r="N332" s="429">
        <v>3349.4</v>
      </c>
      <c r="O332" s="281">
        <f t="shared" si="30"/>
        <v>0</v>
      </c>
      <c r="P332" s="429">
        <v>0</v>
      </c>
      <c r="Q332" s="429">
        <v>0</v>
      </c>
      <c r="R332" s="430">
        <f t="shared" si="31"/>
        <v>0</v>
      </c>
      <c r="S332" s="429">
        <v>0</v>
      </c>
      <c r="T332" s="431">
        <v>0</v>
      </c>
      <c r="U332" s="432">
        <f t="shared" si="32"/>
        <v>0</v>
      </c>
      <c r="V332" s="431">
        <v>0</v>
      </c>
      <c r="W332" s="433">
        <v>0</v>
      </c>
    </row>
    <row r="333" spans="1:23" ht="76.5">
      <c r="A333" s="118" t="s">
        <v>494</v>
      </c>
      <c r="B333" s="89" t="s">
        <v>444</v>
      </c>
      <c r="C333" s="90"/>
      <c r="D333" s="90"/>
      <c r="E333" s="158" t="s">
        <v>132</v>
      </c>
      <c r="F333" s="158" t="s">
        <v>135</v>
      </c>
      <c r="G333" s="89">
        <v>2670503</v>
      </c>
      <c r="H333" s="90">
        <v>810</v>
      </c>
      <c r="I333" s="101" t="s">
        <v>495</v>
      </c>
      <c r="J333" s="107">
        <v>40338</v>
      </c>
      <c r="K333" s="107" t="s">
        <v>121</v>
      </c>
      <c r="L333" s="434">
        <v>0</v>
      </c>
      <c r="M333" s="429">
        <v>417</v>
      </c>
      <c r="N333" s="429">
        <v>417</v>
      </c>
      <c r="O333" s="281">
        <f t="shared" si="30"/>
        <v>0</v>
      </c>
      <c r="P333" s="429">
        <v>0</v>
      </c>
      <c r="Q333" s="429">
        <v>0</v>
      </c>
      <c r="R333" s="430">
        <f t="shared" si="31"/>
        <v>0</v>
      </c>
      <c r="S333" s="429">
        <v>0</v>
      </c>
      <c r="T333" s="431">
        <v>0</v>
      </c>
      <c r="U333" s="432">
        <f t="shared" si="32"/>
        <v>0</v>
      </c>
      <c r="V333" s="431">
        <v>0</v>
      </c>
      <c r="W333" s="433">
        <v>0</v>
      </c>
    </row>
    <row r="334" spans="1:23" ht="114.75">
      <c r="A334" s="118" t="s">
        <v>496</v>
      </c>
      <c r="B334" s="89" t="s">
        <v>444</v>
      </c>
      <c r="C334" s="90"/>
      <c r="D334" s="90"/>
      <c r="E334" s="158" t="s">
        <v>132</v>
      </c>
      <c r="F334" s="158" t="s">
        <v>135</v>
      </c>
      <c r="G334" s="89">
        <v>2670507</v>
      </c>
      <c r="H334" s="90">
        <v>810</v>
      </c>
      <c r="I334" s="101" t="s">
        <v>497</v>
      </c>
      <c r="J334" s="107">
        <v>41061</v>
      </c>
      <c r="K334" s="107" t="s">
        <v>121</v>
      </c>
      <c r="L334" s="434">
        <v>0</v>
      </c>
      <c r="M334" s="429">
        <v>1901.2</v>
      </c>
      <c r="N334" s="429">
        <v>1901.2</v>
      </c>
      <c r="O334" s="281">
        <f t="shared" si="30"/>
        <v>0</v>
      </c>
      <c r="P334" s="429">
        <v>0</v>
      </c>
      <c r="Q334" s="429">
        <v>0</v>
      </c>
      <c r="R334" s="430">
        <f t="shared" si="31"/>
        <v>0</v>
      </c>
      <c r="S334" s="429">
        <v>0</v>
      </c>
      <c r="T334" s="431">
        <v>0</v>
      </c>
      <c r="U334" s="432">
        <f t="shared" si="32"/>
        <v>0</v>
      </c>
      <c r="V334" s="431">
        <v>0</v>
      </c>
      <c r="W334" s="433">
        <v>0</v>
      </c>
    </row>
    <row r="335" spans="1:23" ht="89.25">
      <c r="A335" s="118" t="s">
        <v>498</v>
      </c>
      <c r="B335" s="89" t="s">
        <v>444</v>
      </c>
      <c r="C335" s="90"/>
      <c r="D335" s="90"/>
      <c r="E335" s="158" t="s">
        <v>132</v>
      </c>
      <c r="F335" s="158" t="s">
        <v>135</v>
      </c>
      <c r="G335" s="89">
        <v>2670513</v>
      </c>
      <c r="H335" s="90">
        <v>810</v>
      </c>
      <c r="I335" s="101" t="s">
        <v>499</v>
      </c>
      <c r="J335" s="107">
        <v>40338</v>
      </c>
      <c r="K335" s="107" t="s">
        <v>121</v>
      </c>
      <c r="L335" s="434">
        <v>0</v>
      </c>
      <c r="M335" s="429">
        <v>21388.8</v>
      </c>
      <c r="N335" s="429">
        <v>21388.8</v>
      </c>
      <c r="O335" s="281">
        <f t="shared" si="30"/>
        <v>0</v>
      </c>
      <c r="P335" s="429">
        <v>0</v>
      </c>
      <c r="Q335" s="429">
        <v>0</v>
      </c>
      <c r="R335" s="430">
        <f t="shared" si="31"/>
        <v>0</v>
      </c>
      <c r="S335" s="429">
        <v>0</v>
      </c>
      <c r="T335" s="431">
        <v>0</v>
      </c>
      <c r="U335" s="432">
        <f t="shared" si="32"/>
        <v>0</v>
      </c>
      <c r="V335" s="431">
        <v>0</v>
      </c>
      <c r="W335" s="433">
        <v>0</v>
      </c>
    </row>
    <row r="336" spans="1:23" ht="89.25">
      <c r="A336" s="118" t="s">
        <v>500</v>
      </c>
      <c r="B336" s="89" t="s">
        <v>444</v>
      </c>
      <c r="C336" s="90"/>
      <c r="D336" s="90"/>
      <c r="E336" s="158" t="s">
        <v>132</v>
      </c>
      <c r="F336" s="158" t="s">
        <v>135</v>
      </c>
      <c r="G336" s="89">
        <v>5226002</v>
      </c>
      <c r="H336" s="90">
        <v>810</v>
      </c>
      <c r="I336" s="101" t="s">
        <v>499</v>
      </c>
      <c r="J336" s="107">
        <v>40338</v>
      </c>
      <c r="K336" s="107" t="s">
        <v>121</v>
      </c>
      <c r="L336" s="434">
        <v>0</v>
      </c>
      <c r="M336" s="429">
        <v>3630.4</v>
      </c>
      <c r="N336" s="429">
        <v>3630.4</v>
      </c>
      <c r="O336" s="281">
        <f t="shared" si="30"/>
        <v>0</v>
      </c>
      <c r="P336" s="429">
        <v>0</v>
      </c>
      <c r="Q336" s="429">
        <v>0</v>
      </c>
      <c r="R336" s="430">
        <f t="shared" si="31"/>
        <v>0</v>
      </c>
      <c r="S336" s="429">
        <v>0</v>
      </c>
      <c r="T336" s="431">
        <v>0</v>
      </c>
      <c r="U336" s="432">
        <f t="shared" si="32"/>
        <v>0</v>
      </c>
      <c r="V336" s="431">
        <v>0</v>
      </c>
      <c r="W336" s="433">
        <v>0</v>
      </c>
    </row>
    <row r="337" spans="1:23" ht="249.75" customHeight="1">
      <c r="A337" s="118" t="s">
        <v>501</v>
      </c>
      <c r="B337" s="89" t="s">
        <v>444</v>
      </c>
      <c r="C337" s="90"/>
      <c r="D337" s="90"/>
      <c r="E337" s="158" t="s">
        <v>132</v>
      </c>
      <c r="F337" s="158" t="s">
        <v>135</v>
      </c>
      <c r="G337" s="89">
        <v>5228003</v>
      </c>
      <c r="H337" s="90">
        <v>810</v>
      </c>
      <c r="I337" s="101" t="s">
        <v>502</v>
      </c>
      <c r="J337" s="107">
        <v>41044</v>
      </c>
      <c r="K337" s="107" t="s">
        <v>121</v>
      </c>
      <c r="L337" s="434">
        <v>0</v>
      </c>
      <c r="M337" s="429">
        <v>5047.2</v>
      </c>
      <c r="N337" s="429">
        <v>5047.2</v>
      </c>
      <c r="O337" s="281">
        <f t="shared" si="30"/>
        <v>0</v>
      </c>
      <c r="P337" s="429">
        <v>0</v>
      </c>
      <c r="Q337" s="429">
        <v>0</v>
      </c>
      <c r="R337" s="430">
        <f t="shared" si="31"/>
        <v>4772.7</v>
      </c>
      <c r="S337" s="429">
        <v>4772.7</v>
      </c>
      <c r="T337" s="431">
        <v>0</v>
      </c>
      <c r="U337" s="432">
        <f t="shared" si="32"/>
        <v>5068.6</v>
      </c>
      <c r="V337" s="431">
        <v>5068.6</v>
      </c>
      <c r="W337" s="433">
        <v>0</v>
      </c>
    </row>
    <row r="338" spans="1:23" ht="165.75">
      <c r="A338" s="118" t="s">
        <v>503</v>
      </c>
      <c r="B338" s="89" t="s">
        <v>444</v>
      </c>
      <c r="C338" s="90"/>
      <c r="D338" s="90"/>
      <c r="E338" s="158" t="s">
        <v>132</v>
      </c>
      <c r="F338" s="158" t="s">
        <v>135</v>
      </c>
      <c r="G338" s="89">
        <v>5228004</v>
      </c>
      <c r="H338" s="90">
        <v>810</v>
      </c>
      <c r="I338" s="101" t="s">
        <v>480</v>
      </c>
      <c r="J338" s="104" t="s">
        <v>481</v>
      </c>
      <c r="K338" s="104" t="s">
        <v>482</v>
      </c>
      <c r="L338" s="434">
        <v>0</v>
      </c>
      <c r="M338" s="429">
        <v>553.1</v>
      </c>
      <c r="N338" s="429">
        <v>553.1</v>
      </c>
      <c r="O338" s="281">
        <f t="shared" si="30"/>
        <v>711</v>
      </c>
      <c r="P338" s="429">
        <v>711</v>
      </c>
      <c r="Q338" s="429">
        <v>0</v>
      </c>
      <c r="R338" s="430">
        <f t="shared" si="31"/>
        <v>1239.3</v>
      </c>
      <c r="S338" s="429">
        <v>1239.3</v>
      </c>
      <c r="T338" s="431">
        <v>0</v>
      </c>
      <c r="U338" s="432">
        <f t="shared" si="32"/>
        <v>1316.1</v>
      </c>
      <c r="V338" s="431">
        <v>1316.1</v>
      </c>
      <c r="W338" s="433">
        <v>0</v>
      </c>
    </row>
    <row r="339" spans="1:23" ht="153">
      <c r="A339" s="118" t="s">
        <v>504</v>
      </c>
      <c r="B339" s="89" t="s">
        <v>444</v>
      </c>
      <c r="C339" s="90"/>
      <c r="D339" s="90"/>
      <c r="E339" s="158" t="s">
        <v>132</v>
      </c>
      <c r="F339" s="158" t="s">
        <v>135</v>
      </c>
      <c r="G339" s="89">
        <v>5228005</v>
      </c>
      <c r="H339" s="90">
        <v>810</v>
      </c>
      <c r="I339" s="101" t="s">
        <v>505</v>
      </c>
      <c r="J339" s="104" t="s">
        <v>481</v>
      </c>
      <c r="K339" s="104" t="s">
        <v>482</v>
      </c>
      <c r="L339" s="434">
        <v>0</v>
      </c>
      <c r="M339" s="429">
        <v>3326</v>
      </c>
      <c r="N339" s="429">
        <v>3325.6</v>
      </c>
      <c r="O339" s="281">
        <f t="shared" si="30"/>
        <v>2165.5</v>
      </c>
      <c r="P339" s="429">
        <v>1976.9</v>
      </c>
      <c r="Q339" s="429">
        <v>188.6</v>
      </c>
      <c r="R339" s="430">
        <f t="shared" si="31"/>
        <v>3167.4</v>
      </c>
      <c r="S339" s="429">
        <v>3167.4</v>
      </c>
      <c r="T339" s="431">
        <v>0</v>
      </c>
      <c r="U339" s="432">
        <f t="shared" si="32"/>
        <v>3363.8</v>
      </c>
      <c r="V339" s="431">
        <v>3363.8</v>
      </c>
      <c r="W339" s="433">
        <v>0</v>
      </c>
    </row>
    <row r="340" spans="1:23" ht="178.5">
      <c r="A340" s="118" t="s">
        <v>506</v>
      </c>
      <c r="B340" s="89" t="s">
        <v>444</v>
      </c>
      <c r="C340" s="90"/>
      <c r="D340" s="90"/>
      <c r="E340" s="158" t="s">
        <v>132</v>
      </c>
      <c r="F340" s="158" t="s">
        <v>135</v>
      </c>
      <c r="G340" s="89">
        <v>5228006</v>
      </c>
      <c r="H340" s="90">
        <v>810</v>
      </c>
      <c r="I340" s="101" t="s">
        <v>507</v>
      </c>
      <c r="J340" s="104" t="s">
        <v>481</v>
      </c>
      <c r="K340" s="104" t="s">
        <v>482</v>
      </c>
      <c r="L340" s="434">
        <v>0</v>
      </c>
      <c r="M340" s="429">
        <v>27048.1</v>
      </c>
      <c r="N340" s="429">
        <v>27048.1</v>
      </c>
      <c r="O340" s="281">
        <f t="shared" si="30"/>
        <v>24132.6</v>
      </c>
      <c r="P340" s="429">
        <v>24132.6</v>
      </c>
      <c r="Q340" s="429">
        <v>0</v>
      </c>
      <c r="R340" s="430">
        <f t="shared" si="31"/>
        <v>40187.8</v>
      </c>
      <c r="S340" s="429">
        <v>40187.8</v>
      </c>
      <c r="T340" s="431">
        <v>0</v>
      </c>
      <c r="U340" s="432">
        <f t="shared" si="32"/>
        <v>42679.4</v>
      </c>
      <c r="V340" s="431">
        <v>42679.4</v>
      </c>
      <c r="W340" s="433">
        <v>0</v>
      </c>
    </row>
    <row r="341" spans="1:23" ht="127.5">
      <c r="A341" s="118" t="s">
        <v>508</v>
      </c>
      <c r="B341" s="89" t="s">
        <v>444</v>
      </c>
      <c r="C341" s="90"/>
      <c r="D341" s="90"/>
      <c r="E341" s="158" t="s">
        <v>132</v>
      </c>
      <c r="F341" s="158" t="s">
        <v>135</v>
      </c>
      <c r="G341" s="89">
        <v>5228008</v>
      </c>
      <c r="H341" s="90">
        <v>810</v>
      </c>
      <c r="I341" s="101" t="s">
        <v>509</v>
      </c>
      <c r="J341" s="107">
        <v>41061</v>
      </c>
      <c r="K341" s="107" t="s">
        <v>121</v>
      </c>
      <c r="L341" s="434">
        <v>0</v>
      </c>
      <c r="M341" s="429">
        <v>1001.1</v>
      </c>
      <c r="N341" s="429">
        <v>1001.1</v>
      </c>
      <c r="O341" s="281">
        <f t="shared" si="30"/>
        <v>361.5</v>
      </c>
      <c r="P341" s="429">
        <v>361.5</v>
      </c>
      <c r="Q341" s="429">
        <v>0</v>
      </c>
      <c r="R341" s="430">
        <f t="shared" si="31"/>
        <v>853.9</v>
      </c>
      <c r="S341" s="429">
        <v>853.9</v>
      </c>
      <c r="T341" s="431">
        <v>0</v>
      </c>
      <c r="U341" s="432">
        <f t="shared" si="32"/>
        <v>906.8</v>
      </c>
      <c r="V341" s="431">
        <v>906.8</v>
      </c>
      <c r="W341" s="433">
        <v>0</v>
      </c>
    </row>
    <row r="342" spans="1:23" ht="331.5">
      <c r="A342" s="118" t="s">
        <v>510</v>
      </c>
      <c r="B342" s="89" t="s">
        <v>444</v>
      </c>
      <c r="C342" s="90"/>
      <c r="D342" s="90"/>
      <c r="E342" s="158" t="s">
        <v>132</v>
      </c>
      <c r="F342" s="158" t="s">
        <v>135</v>
      </c>
      <c r="G342" s="89">
        <v>5228010</v>
      </c>
      <c r="H342" s="90">
        <v>810</v>
      </c>
      <c r="I342" s="101" t="s">
        <v>511</v>
      </c>
      <c r="J342" s="104" t="s">
        <v>512</v>
      </c>
      <c r="K342" s="104" t="s">
        <v>482</v>
      </c>
      <c r="L342" s="434">
        <v>0</v>
      </c>
      <c r="M342" s="429">
        <v>170</v>
      </c>
      <c r="N342" s="429">
        <v>170</v>
      </c>
      <c r="O342" s="281">
        <f t="shared" si="30"/>
        <v>148.7</v>
      </c>
      <c r="P342" s="429">
        <v>148.7</v>
      </c>
      <c r="Q342" s="429">
        <v>0</v>
      </c>
      <c r="R342" s="430">
        <f t="shared" si="31"/>
        <v>172.4</v>
      </c>
      <c r="S342" s="429">
        <v>172.4</v>
      </c>
      <c r="T342" s="431">
        <v>0</v>
      </c>
      <c r="U342" s="432">
        <f t="shared" si="32"/>
        <v>183.1</v>
      </c>
      <c r="V342" s="431">
        <v>183.1</v>
      </c>
      <c r="W342" s="433">
        <v>0</v>
      </c>
    </row>
    <row r="343" spans="1:23" ht="229.5">
      <c r="A343" s="118" t="s">
        <v>513</v>
      </c>
      <c r="B343" s="89" t="s">
        <v>444</v>
      </c>
      <c r="C343" s="90"/>
      <c r="D343" s="90"/>
      <c r="E343" s="158" t="s">
        <v>132</v>
      </c>
      <c r="F343" s="158" t="s">
        <v>135</v>
      </c>
      <c r="G343" s="89">
        <v>5228011</v>
      </c>
      <c r="H343" s="90">
        <v>810</v>
      </c>
      <c r="I343" s="101" t="s">
        <v>514</v>
      </c>
      <c r="J343" s="104" t="s">
        <v>515</v>
      </c>
      <c r="K343" s="104" t="s">
        <v>516</v>
      </c>
      <c r="L343" s="434">
        <v>0</v>
      </c>
      <c r="M343" s="429">
        <v>1750</v>
      </c>
      <c r="N343" s="429">
        <v>1750</v>
      </c>
      <c r="O343" s="281">
        <f>P343+Q343</f>
        <v>1750</v>
      </c>
      <c r="P343" s="429">
        <v>606.8</v>
      </c>
      <c r="Q343" s="429">
        <v>1143.2</v>
      </c>
      <c r="R343" s="430">
        <f>S343+T343</f>
        <v>645.6</v>
      </c>
      <c r="S343" s="429">
        <v>645.6</v>
      </c>
      <c r="T343" s="431">
        <v>0</v>
      </c>
      <c r="U343" s="432">
        <f>V343+W343</f>
        <v>685.6</v>
      </c>
      <c r="V343" s="431">
        <v>685.6</v>
      </c>
      <c r="W343" s="433">
        <v>0</v>
      </c>
    </row>
    <row r="344" spans="1:23" ht="178.5">
      <c r="A344" s="118" t="s">
        <v>517</v>
      </c>
      <c r="B344" s="89" t="s">
        <v>444</v>
      </c>
      <c r="C344" s="90"/>
      <c r="D344" s="90"/>
      <c r="E344" s="158" t="s">
        <v>132</v>
      </c>
      <c r="F344" s="158" t="s">
        <v>135</v>
      </c>
      <c r="G344" s="89">
        <v>5228012</v>
      </c>
      <c r="H344" s="90">
        <v>810</v>
      </c>
      <c r="I344" s="101" t="s">
        <v>521</v>
      </c>
      <c r="J344" s="104" t="s">
        <v>481</v>
      </c>
      <c r="K344" s="104" t="s">
        <v>482</v>
      </c>
      <c r="L344" s="434">
        <v>0</v>
      </c>
      <c r="M344" s="429">
        <v>0</v>
      </c>
      <c r="N344" s="429">
        <v>0</v>
      </c>
      <c r="O344" s="281">
        <f t="shared" si="30"/>
        <v>3161.2</v>
      </c>
      <c r="P344" s="429">
        <v>2888.7</v>
      </c>
      <c r="Q344" s="429">
        <v>272.5</v>
      </c>
      <c r="R344" s="430">
        <f t="shared" si="31"/>
        <v>3073.6</v>
      </c>
      <c r="S344" s="429">
        <v>3073.6</v>
      </c>
      <c r="T344" s="431">
        <v>0</v>
      </c>
      <c r="U344" s="432">
        <f t="shared" si="32"/>
        <v>3264.2</v>
      </c>
      <c r="V344" s="431">
        <v>3264.2</v>
      </c>
      <c r="W344" s="433">
        <v>0</v>
      </c>
    </row>
    <row r="345" spans="1:23" ht="114.75">
      <c r="A345" s="118" t="s">
        <v>518</v>
      </c>
      <c r="B345" s="89" t="s">
        <v>444</v>
      </c>
      <c r="C345" s="90"/>
      <c r="D345" s="90"/>
      <c r="E345" s="158" t="s">
        <v>132</v>
      </c>
      <c r="F345" s="158" t="s">
        <v>135</v>
      </c>
      <c r="G345" s="89">
        <v>5228013</v>
      </c>
      <c r="H345" s="90">
        <v>810</v>
      </c>
      <c r="I345" s="101" t="s">
        <v>484</v>
      </c>
      <c r="J345" s="107">
        <v>41446</v>
      </c>
      <c r="K345" s="107" t="s">
        <v>121</v>
      </c>
      <c r="L345" s="434">
        <v>0</v>
      </c>
      <c r="M345" s="429">
        <v>0</v>
      </c>
      <c r="N345" s="429">
        <v>0</v>
      </c>
      <c r="O345" s="281">
        <f>P345+Q345</f>
        <v>6904.9</v>
      </c>
      <c r="P345" s="429">
        <v>3902.6</v>
      </c>
      <c r="Q345" s="429">
        <v>3002.3</v>
      </c>
      <c r="R345" s="430">
        <f>S345+T345</f>
        <v>4152.4</v>
      </c>
      <c r="S345" s="429">
        <v>4152.4</v>
      </c>
      <c r="T345" s="431">
        <v>0</v>
      </c>
      <c r="U345" s="432">
        <f>V345+W345</f>
        <v>4409.8</v>
      </c>
      <c r="V345" s="431">
        <v>4409.8</v>
      </c>
      <c r="W345" s="433">
        <v>0</v>
      </c>
    </row>
    <row r="346" spans="1:23" ht="147.75" customHeight="1">
      <c r="A346" s="118" t="s">
        <v>519</v>
      </c>
      <c r="B346" s="89" t="s">
        <v>444</v>
      </c>
      <c r="C346" s="90"/>
      <c r="D346" s="90"/>
      <c r="E346" s="158" t="s">
        <v>132</v>
      </c>
      <c r="F346" s="158" t="s">
        <v>135</v>
      </c>
      <c r="G346" s="89">
        <v>5228014</v>
      </c>
      <c r="H346" s="90">
        <v>810</v>
      </c>
      <c r="I346" s="101" t="s">
        <v>489</v>
      </c>
      <c r="J346" s="107">
        <v>41446</v>
      </c>
      <c r="K346" s="107" t="s">
        <v>121</v>
      </c>
      <c r="L346" s="434">
        <v>0</v>
      </c>
      <c r="M346" s="429">
        <v>0</v>
      </c>
      <c r="N346" s="429">
        <v>0</v>
      </c>
      <c r="O346" s="281">
        <f>P346+Q346</f>
        <v>5980</v>
      </c>
      <c r="P346" s="429">
        <v>4485.6</v>
      </c>
      <c r="Q346" s="429">
        <v>1494.4</v>
      </c>
      <c r="R346" s="430">
        <f>S346+T346</f>
        <v>4772.7</v>
      </c>
      <c r="S346" s="429">
        <v>4772.7</v>
      </c>
      <c r="T346" s="431">
        <v>0</v>
      </c>
      <c r="U346" s="432">
        <f>V346+W346</f>
        <v>5068.6</v>
      </c>
      <c r="V346" s="431">
        <v>5068.6</v>
      </c>
      <c r="W346" s="433">
        <v>0</v>
      </c>
    </row>
    <row r="347" spans="1:23" ht="121.5" customHeight="1">
      <c r="A347" s="118" t="s">
        <v>520</v>
      </c>
      <c r="B347" s="89" t="s">
        <v>444</v>
      </c>
      <c r="C347" s="90"/>
      <c r="D347" s="90"/>
      <c r="E347" s="158" t="s">
        <v>132</v>
      </c>
      <c r="F347" s="158" t="s">
        <v>135</v>
      </c>
      <c r="G347" s="89">
        <v>5228016</v>
      </c>
      <c r="H347" s="90">
        <v>810</v>
      </c>
      <c r="I347" s="101" t="s">
        <v>487</v>
      </c>
      <c r="J347" s="107">
        <v>41446</v>
      </c>
      <c r="K347" s="107" t="s">
        <v>121</v>
      </c>
      <c r="L347" s="434">
        <v>0</v>
      </c>
      <c r="M347" s="429">
        <v>0</v>
      </c>
      <c r="N347" s="429">
        <v>0</v>
      </c>
      <c r="O347" s="281">
        <f>P347+Q347</f>
        <v>2353.6</v>
      </c>
      <c r="P347" s="429">
        <v>0</v>
      </c>
      <c r="Q347" s="429">
        <v>2353.6</v>
      </c>
      <c r="R347" s="430">
        <f>S347+T347</f>
        <v>0</v>
      </c>
      <c r="S347" s="429">
        <v>0</v>
      </c>
      <c r="T347" s="431">
        <v>0</v>
      </c>
      <c r="U347" s="432">
        <f>V347+W347</f>
        <v>0</v>
      </c>
      <c r="V347" s="431">
        <v>0</v>
      </c>
      <c r="W347" s="433">
        <v>0</v>
      </c>
    </row>
    <row r="348" spans="1:23" ht="15.75">
      <c r="A348" s="110" t="s">
        <v>25</v>
      </c>
      <c r="B348" s="48" t="s">
        <v>26</v>
      </c>
      <c r="C348" s="49"/>
      <c r="D348" s="49"/>
      <c r="E348" s="48"/>
      <c r="F348" s="48"/>
      <c r="G348" s="48"/>
      <c r="H348" s="48"/>
      <c r="I348" s="50"/>
      <c r="J348" s="51"/>
      <c r="K348" s="52"/>
      <c r="L348" s="86"/>
      <c r="M348" s="86"/>
      <c r="N348" s="86"/>
      <c r="O348" s="86"/>
      <c r="P348" s="86"/>
      <c r="Q348" s="86"/>
      <c r="R348" s="86"/>
      <c r="S348" s="86"/>
      <c r="T348" s="152"/>
      <c r="U348" s="152"/>
      <c r="V348" s="152"/>
      <c r="W348" s="153"/>
    </row>
    <row r="349" spans="1:23" ht="15.75">
      <c r="A349" s="164" t="s">
        <v>21</v>
      </c>
      <c r="B349" s="93" t="s">
        <v>27</v>
      </c>
      <c r="C349" s="94" t="s">
        <v>85</v>
      </c>
      <c r="D349" s="94"/>
      <c r="E349" s="93"/>
      <c r="F349" s="93"/>
      <c r="G349" s="93"/>
      <c r="H349" s="93"/>
      <c r="I349" s="95"/>
      <c r="J349" s="96"/>
      <c r="K349" s="97"/>
      <c r="L349" s="168"/>
      <c r="M349" s="168"/>
      <c r="N349" s="168"/>
      <c r="O349" s="168"/>
      <c r="P349" s="168"/>
      <c r="Q349" s="168"/>
      <c r="R349" s="168"/>
      <c r="S349" s="168"/>
      <c r="T349" s="170"/>
      <c r="U349" s="170"/>
      <c r="V349" s="170"/>
      <c r="W349" s="171"/>
    </row>
    <row r="350" spans="1:23" ht="63">
      <c r="A350" s="118" t="s">
        <v>10</v>
      </c>
      <c r="B350" s="62" t="s">
        <v>369</v>
      </c>
      <c r="C350" s="63" t="s">
        <v>85</v>
      </c>
      <c r="D350" s="63"/>
      <c r="E350" s="62"/>
      <c r="F350" s="62"/>
      <c r="G350" s="62"/>
      <c r="H350" s="63"/>
      <c r="I350" s="87"/>
      <c r="J350" s="42"/>
      <c r="K350" s="42"/>
      <c r="L350" s="65"/>
      <c r="M350" s="65"/>
      <c r="N350" s="65"/>
      <c r="O350" s="65"/>
      <c r="P350" s="65"/>
      <c r="Q350" s="65"/>
      <c r="R350" s="65"/>
      <c r="S350" s="88"/>
      <c r="T350" s="155"/>
      <c r="U350" s="155"/>
      <c r="V350" s="155"/>
      <c r="W350" s="156"/>
    </row>
    <row r="351" spans="1:23" ht="15.75">
      <c r="A351" s="164" t="s">
        <v>29</v>
      </c>
      <c r="B351" s="69" t="s">
        <v>30</v>
      </c>
      <c r="C351" s="80" t="s">
        <v>85</v>
      </c>
      <c r="D351" s="80"/>
      <c r="E351" s="69"/>
      <c r="F351" s="69"/>
      <c r="G351" s="69"/>
      <c r="H351" s="56"/>
      <c r="I351" s="95"/>
      <c r="J351" s="96"/>
      <c r="K351" s="96"/>
      <c r="L351" s="168"/>
      <c r="M351" s="168"/>
      <c r="N351" s="168"/>
      <c r="O351" s="168"/>
      <c r="P351" s="169"/>
      <c r="Q351" s="169"/>
      <c r="R351" s="169"/>
      <c r="S351" s="168"/>
      <c r="T351" s="170"/>
      <c r="U351" s="170"/>
      <c r="V351" s="170"/>
      <c r="W351" s="171"/>
    </row>
    <row r="352" spans="1:23" ht="15.75">
      <c r="A352" s="118" t="s">
        <v>31</v>
      </c>
      <c r="B352" s="62"/>
      <c r="C352" s="63"/>
      <c r="D352" s="63"/>
      <c r="E352" s="62"/>
      <c r="F352" s="62"/>
      <c r="G352" s="62"/>
      <c r="H352" s="63"/>
      <c r="I352" s="87"/>
      <c r="J352" s="42"/>
      <c r="K352" s="42"/>
      <c r="L352" s="88"/>
      <c r="M352" s="88"/>
      <c r="N352" s="88"/>
      <c r="O352" s="88"/>
      <c r="P352" s="65"/>
      <c r="Q352" s="65"/>
      <c r="R352" s="65"/>
      <c r="S352" s="88"/>
      <c r="T352" s="155"/>
      <c r="U352" s="155"/>
      <c r="V352" s="155"/>
      <c r="W352" s="156"/>
    </row>
    <row r="353" spans="1:23" ht="15.75">
      <c r="A353" s="118" t="s">
        <v>14</v>
      </c>
      <c r="B353" s="62"/>
      <c r="C353" s="63"/>
      <c r="D353" s="63"/>
      <c r="E353" s="62"/>
      <c r="F353" s="62"/>
      <c r="G353" s="62"/>
      <c r="H353" s="63"/>
      <c r="I353" s="87"/>
      <c r="J353" s="42"/>
      <c r="K353" s="42"/>
      <c r="L353" s="88"/>
      <c r="M353" s="88"/>
      <c r="N353" s="88"/>
      <c r="O353" s="88"/>
      <c r="P353" s="65"/>
      <c r="Q353" s="65"/>
      <c r="R353" s="65"/>
      <c r="S353" s="88"/>
      <c r="T353" s="155"/>
      <c r="U353" s="155"/>
      <c r="V353" s="155"/>
      <c r="W353" s="156"/>
    </row>
    <row r="354" spans="1:23" ht="15.75">
      <c r="A354" s="164" t="s">
        <v>32</v>
      </c>
      <c r="B354" s="69" t="s">
        <v>33</v>
      </c>
      <c r="C354" s="80" t="s">
        <v>85</v>
      </c>
      <c r="D354" s="80"/>
      <c r="E354" s="69"/>
      <c r="F354" s="69"/>
      <c r="G354" s="69"/>
      <c r="H354" s="56"/>
      <c r="I354" s="95"/>
      <c r="J354" s="96"/>
      <c r="K354" s="96"/>
      <c r="L354" s="168"/>
      <c r="M354" s="168"/>
      <c r="N354" s="168"/>
      <c r="O354" s="168"/>
      <c r="P354" s="169"/>
      <c r="Q354" s="169"/>
      <c r="R354" s="169"/>
      <c r="S354" s="168"/>
      <c r="T354" s="170"/>
      <c r="U354" s="170"/>
      <c r="V354" s="170"/>
      <c r="W354" s="171"/>
    </row>
    <row r="355" spans="1:23" ht="15.75">
      <c r="A355" s="118" t="s">
        <v>15</v>
      </c>
      <c r="B355" s="62"/>
      <c r="C355" s="63"/>
      <c r="D355" s="63"/>
      <c r="E355" s="62"/>
      <c r="F355" s="62"/>
      <c r="G355" s="62"/>
      <c r="H355" s="63"/>
      <c r="I355" s="87"/>
      <c r="J355" s="42"/>
      <c r="K355" s="42"/>
      <c r="L355" s="88"/>
      <c r="M355" s="88"/>
      <c r="N355" s="88"/>
      <c r="O355" s="88"/>
      <c r="P355" s="65"/>
      <c r="Q355" s="65"/>
      <c r="R355" s="65"/>
      <c r="S355" s="88"/>
      <c r="T355" s="155"/>
      <c r="U355" s="155"/>
      <c r="V355" s="155"/>
      <c r="W355" s="156"/>
    </row>
    <row r="356" spans="1:23" ht="15.75">
      <c r="A356" s="118" t="s">
        <v>16</v>
      </c>
      <c r="B356" s="62"/>
      <c r="C356" s="63"/>
      <c r="D356" s="63"/>
      <c r="E356" s="62"/>
      <c r="F356" s="62"/>
      <c r="G356" s="62"/>
      <c r="H356" s="63"/>
      <c r="I356" s="87"/>
      <c r="J356" s="42"/>
      <c r="K356" s="42"/>
      <c r="L356" s="88"/>
      <c r="M356" s="88"/>
      <c r="N356" s="88"/>
      <c r="O356" s="88"/>
      <c r="P356" s="65"/>
      <c r="Q356" s="65"/>
      <c r="R356" s="65"/>
      <c r="S356" s="88"/>
      <c r="T356" s="155"/>
      <c r="U356" s="155"/>
      <c r="V356" s="155"/>
      <c r="W356" s="156"/>
    </row>
    <row r="357" spans="1:23" ht="15.75">
      <c r="A357" s="110" t="s">
        <v>34</v>
      </c>
      <c r="B357" s="48" t="s">
        <v>105</v>
      </c>
      <c r="C357" s="49"/>
      <c r="D357" s="49"/>
      <c r="E357" s="48"/>
      <c r="F357" s="48"/>
      <c r="G357" s="48"/>
      <c r="H357" s="48"/>
      <c r="I357" s="50"/>
      <c r="J357" s="51"/>
      <c r="K357" s="52"/>
      <c r="L357" s="86"/>
      <c r="M357" s="86"/>
      <c r="N357" s="86"/>
      <c r="O357" s="86"/>
      <c r="P357" s="86"/>
      <c r="Q357" s="86"/>
      <c r="R357" s="86"/>
      <c r="S357" s="86"/>
      <c r="T357" s="152"/>
      <c r="U357" s="152"/>
      <c r="V357" s="152"/>
      <c r="W357" s="153"/>
    </row>
    <row r="358" spans="1:23" ht="15.75">
      <c r="A358" s="118"/>
      <c r="B358" s="62"/>
      <c r="C358" s="63" t="s">
        <v>85</v>
      </c>
      <c r="D358" s="63"/>
      <c r="E358" s="62"/>
      <c r="F358" s="62"/>
      <c r="G358" s="62"/>
      <c r="H358" s="63"/>
      <c r="I358" s="87"/>
      <c r="J358" s="42"/>
      <c r="K358" s="42"/>
      <c r="L358" s="65"/>
      <c r="M358" s="65"/>
      <c r="N358" s="65"/>
      <c r="O358" s="65"/>
      <c r="P358" s="88"/>
      <c r="Q358" s="88"/>
      <c r="R358" s="88"/>
      <c r="S358" s="65"/>
      <c r="T358" s="120"/>
      <c r="U358" s="120"/>
      <c r="V358" s="120"/>
      <c r="W358" s="121"/>
    </row>
    <row r="359" spans="1:23" ht="15.75">
      <c r="A359" s="110" t="s">
        <v>35</v>
      </c>
      <c r="B359" s="475" t="s">
        <v>106</v>
      </c>
      <c r="C359" s="476"/>
      <c r="D359" s="476"/>
      <c r="E359" s="476"/>
      <c r="F359" s="476"/>
      <c r="G359" s="476"/>
      <c r="H359" s="476"/>
      <c r="I359" s="476"/>
      <c r="J359" s="476"/>
      <c r="K359" s="476"/>
      <c r="L359" s="476"/>
      <c r="M359" s="476"/>
      <c r="N359" s="476"/>
      <c r="O359" s="476"/>
      <c r="P359" s="476"/>
      <c r="Q359" s="476"/>
      <c r="R359" s="476"/>
      <c r="S359" s="476"/>
      <c r="T359" s="476"/>
      <c r="U359" s="476"/>
      <c r="V359" s="476"/>
      <c r="W359" s="477"/>
    </row>
    <row r="360" spans="1:23" ht="16.5" thickBot="1">
      <c r="A360" s="172"/>
      <c r="B360" s="173"/>
      <c r="C360" s="224" t="s">
        <v>85</v>
      </c>
      <c r="D360" s="224"/>
      <c r="E360" s="173"/>
      <c r="F360" s="173"/>
      <c r="G360" s="173"/>
      <c r="H360" s="224"/>
      <c r="I360" s="225"/>
      <c r="J360" s="226"/>
      <c r="K360" s="226"/>
      <c r="L360" s="179"/>
      <c r="M360" s="179"/>
      <c r="N360" s="179"/>
      <c r="O360" s="179"/>
      <c r="P360" s="180"/>
      <c r="Q360" s="180"/>
      <c r="R360" s="180"/>
      <c r="S360" s="180"/>
      <c r="T360" s="181"/>
      <c r="U360" s="181"/>
      <c r="V360" s="181"/>
      <c r="W360" s="182"/>
    </row>
    <row r="361" spans="1:23" ht="15.75">
      <c r="A361" s="21" t="s">
        <v>141</v>
      </c>
      <c r="B361" s="22" t="s">
        <v>48</v>
      </c>
      <c r="C361" s="22"/>
      <c r="D361" s="22"/>
      <c r="E361" s="22"/>
      <c r="F361" s="22"/>
      <c r="G361" s="22"/>
      <c r="H361" s="22"/>
      <c r="I361" s="22"/>
      <c r="J361" s="22"/>
      <c r="K361" s="22"/>
      <c r="L361" s="23"/>
      <c r="M361" s="23"/>
      <c r="N361" s="23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:23" ht="15">
      <c r="A362" s="28"/>
      <c r="B362" s="29"/>
      <c r="C362" s="30"/>
      <c r="D362" s="29"/>
      <c r="E362" s="29"/>
      <c r="F362" s="29"/>
      <c r="G362" s="29"/>
      <c r="H362" s="29"/>
      <c r="I362" s="31"/>
      <c r="J362" s="32"/>
      <c r="K362" s="33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</row>
    <row r="363" spans="1:23" s="207" customFormat="1" ht="20.25">
      <c r="A363" s="208" t="s">
        <v>522</v>
      </c>
      <c r="B363" s="459" t="s">
        <v>523</v>
      </c>
      <c r="C363" s="460"/>
      <c r="D363" s="460"/>
      <c r="E363" s="460"/>
      <c r="F363" s="460"/>
      <c r="G363" s="460"/>
      <c r="H363" s="460"/>
      <c r="I363" s="460"/>
      <c r="J363" s="460"/>
      <c r="K363" s="461"/>
      <c r="L363" s="210">
        <f>L364+L430</f>
        <v>0</v>
      </c>
      <c r="M363" s="210">
        <f aca="true" t="shared" si="33" ref="M363:W363">M364+M430</f>
        <v>0</v>
      </c>
      <c r="N363" s="210">
        <f t="shared" si="33"/>
        <v>0</v>
      </c>
      <c r="O363" s="210">
        <f t="shared" si="33"/>
        <v>0</v>
      </c>
      <c r="P363" s="210">
        <f t="shared" si="33"/>
        <v>0</v>
      </c>
      <c r="Q363" s="210">
        <f t="shared" si="33"/>
        <v>0</v>
      </c>
      <c r="R363" s="210">
        <f t="shared" si="33"/>
        <v>0</v>
      </c>
      <c r="S363" s="210">
        <f t="shared" si="33"/>
        <v>0</v>
      </c>
      <c r="T363" s="210">
        <f t="shared" si="33"/>
        <v>0</v>
      </c>
      <c r="U363" s="210">
        <f t="shared" si="33"/>
        <v>0</v>
      </c>
      <c r="V363" s="210">
        <f t="shared" si="33"/>
        <v>0</v>
      </c>
      <c r="W363" s="210">
        <f t="shared" si="33"/>
        <v>0</v>
      </c>
    </row>
    <row r="364" spans="1:23" ht="15.75">
      <c r="A364" s="21" t="s">
        <v>9</v>
      </c>
      <c r="B364" s="48" t="s">
        <v>88</v>
      </c>
      <c r="C364" s="49"/>
      <c r="D364" s="49"/>
      <c r="E364" s="48"/>
      <c r="F364" s="48"/>
      <c r="G364" s="48"/>
      <c r="H364" s="48"/>
      <c r="I364" s="50"/>
      <c r="J364" s="51"/>
      <c r="K364" s="52"/>
      <c r="L364" s="111"/>
      <c r="M364" s="111"/>
      <c r="N364" s="111"/>
      <c r="O364" s="53"/>
      <c r="P364" s="53"/>
      <c r="Q364" s="53"/>
      <c r="R364" s="53"/>
      <c r="S364" s="53"/>
      <c r="T364" s="53"/>
      <c r="U364" s="53"/>
      <c r="V364" s="53"/>
      <c r="W364" s="53"/>
    </row>
    <row r="365" spans="1:23" ht="15.75">
      <c r="A365" s="54" t="s">
        <v>89</v>
      </c>
      <c r="B365" s="55"/>
      <c r="C365" s="56"/>
      <c r="D365" s="56"/>
      <c r="E365" s="55"/>
      <c r="F365" s="55"/>
      <c r="G365" s="55"/>
      <c r="H365" s="55"/>
      <c r="I365" s="57"/>
      <c r="J365" s="58"/>
      <c r="K365" s="59"/>
      <c r="L365" s="115"/>
      <c r="M365" s="115"/>
      <c r="N365" s="115"/>
      <c r="O365" s="186"/>
      <c r="P365" s="186"/>
      <c r="Q365" s="186"/>
      <c r="R365" s="186"/>
      <c r="S365" s="186"/>
      <c r="T365" s="186"/>
      <c r="U365" s="186"/>
      <c r="V365" s="186"/>
      <c r="W365" s="186"/>
    </row>
    <row r="366" spans="1:23" ht="31.5">
      <c r="A366" s="332" t="s">
        <v>10</v>
      </c>
      <c r="B366" s="205" t="s">
        <v>90</v>
      </c>
      <c r="C366" s="333" t="s">
        <v>85</v>
      </c>
      <c r="D366" s="333"/>
      <c r="E366" s="205"/>
      <c r="F366" s="205"/>
      <c r="G366" s="205"/>
      <c r="H366" s="333"/>
      <c r="I366" s="335"/>
      <c r="J366" s="336"/>
      <c r="K366" s="336"/>
      <c r="L366" s="216"/>
      <c r="M366" s="216"/>
      <c r="N366" s="216"/>
      <c r="O366" s="188"/>
      <c r="P366" s="188"/>
      <c r="Q366" s="188"/>
      <c r="R366" s="188"/>
      <c r="S366" s="188"/>
      <c r="T366" s="188"/>
      <c r="U366" s="188"/>
      <c r="V366" s="188"/>
      <c r="W366" s="188"/>
    </row>
    <row r="367" spans="1:23" ht="31.5">
      <c r="A367" s="61" t="s">
        <v>373</v>
      </c>
      <c r="B367" s="62" t="s">
        <v>90</v>
      </c>
      <c r="C367" s="63"/>
      <c r="D367" s="63"/>
      <c r="E367" s="338"/>
      <c r="F367" s="338"/>
      <c r="G367" s="338"/>
      <c r="H367" s="338"/>
      <c r="I367" s="510"/>
      <c r="J367" s="509"/>
      <c r="K367" s="453"/>
      <c r="L367" s="191"/>
      <c r="M367" s="191"/>
      <c r="N367" s="191"/>
      <c r="O367" s="188"/>
      <c r="P367" s="187"/>
      <c r="Q367" s="187"/>
      <c r="R367" s="188"/>
      <c r="S367" s="187"/>
      <c r="T367" s="187"/>
      <c r="U367" s="188"/>
      <c r="V367" s="187"/>
      <c r="W367" s="187"/>
    </row>
    <row r="368" spans="1:23" ht="47.25">
      <c r="A368" s="340" t="s">
        <v>11</v>
      </c>
      <c r="B368" s="205" t="s">
        <v>91</v>
      </c>
      <c r="C368" s="333" t="s">
        <v>85</v>
      </c>
      <c r="D368" s="333"/>
      <c r="E368" s="334"/>
      <c r="F368" s="334"/>
      <c r="G368" s="334"/>
      <c r="H368" s="334"/>
      <c r="I368" s="510"/>
      <c r="J368" s="509"/>
      <c r="K368" s="453"/>
      <c r="L368" s="378"/>
      <c r="M368" s="378"/>
      <c r="N368" s="378"/>
      <c r="O368" s="188"/>
      <c r="P368" s="188"/>
      <c r="Q368" s="188"/>
      <c r="R368" s="188"/>
      <c r="S368" s="188"/>
      <c r="T368" s="188"/>
      <c r="U368" s="188"/>
      <c r="V368" s="188"/>
      <c r="W368" s="188"/>
    </row>
    <row r="369" spans="1:23" ht="47.25">
      <c r="A369" s="66" t="s">
        <v>379</v>
      </c>
      <c r="B369" s="62" t="s">
        <v>91</v>
      </c>
      <c r="C369" s="63"/>
      <c r="D369" s="63"/>
      <c r="E369" s="338"/>
      <c r="F369" s="338"/>
      <c r="G369" s="338"/>
      <c r="H369" s="338"/>
      <c r="I369" s="510"/>
      <c r="J369" s="509"/>
      <c r="K369" s="453"/>
      <c r="L369" s="379"/>
      <c r="M369" s="379"/>
      <c r="N369" s="379"/>
      <c r="O369" s="188"/>
      <c r="P369" s="187"/>
      <c r="Q369" s="187"/>
      <c r="R369" s="188"/>
      <c r="S369" s="187"/>
      <c r="T369" s="187"/>
      <c r="U369" s="188"/>
      <c r="V369" s="187"/>
      <c r="W369" s="187"/>
    </row>
    <row r="370" spans="1:23" ht="15.75">
      <c r="A370" s="66" t="s">
        <v>28</v>
      </c>
      <c r="B370" s="62" t="s">
        <v>48</v>
      </c>
      <c r="C370" s="63" t="s">
        <v>85</v>
      </c>
      <c r="D370" s="63"/>
      <c r="E370" s="380"/>
      <c r="F370" s="380"/>
      <c r="G370" s="380"/>
      <c r="H370" s="380"/>
      <c r="I370" s="381"/>
      <c r="J370" s="381"/>
      <c r="K370" s="382"/>
      <c r="L370" s="379"/>
      <c r="M370" s="379"/>
      <c r="N370" s="379"/>
      <c r="O370" s="337"/>
      <c r="P370" s="191"/>
      <c r="Q370" s="191"/>
      <c r="R370" s="337"/>
      <c r="S370" s="191"/>
      <c r="T370" s="191"/>
      <c r="U370" s="337"/>
      <c r="V370" s="191"/>
      <c r="W370" s="191"/>
    </row>
    <row r="371" spans="1:23" ht="15.75">
      <c r="A371" s="54" t="s">
        <v>92</v>
      </c>
      <c r="B371" s="55"/>
      <c r="C371" s="56"/>
      <c r="D371" s="56"/>
      <c r="E371" s="55"/>
      <c r="F371" s="55"/>
      <c r="G371" s="55"/>
      <c r="H371" s="56"/>
      <c r="I371" s="57"/>
      <c r="J371" s="58"/>
      <c r="K371" s="59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</row>
    <row r="372" spans="1:23" ht="31.5">
      <c r="A372" s="61" t="s">
        <v>12</v>
      </c>
      <c r="B372" s="62" t="s">
        <v>49</v>
      </c>
      <c r="C372" s="63"/>
      <c r="D372" s="63"/>
      <c r="E372" s="62"/>
      <c r="F372" s="62"/>
      <c r="G372" s="62"/>
      <c r="H372" s="63"/>
      <c r="I372" s="64"/>
      <c r="J372" s="43"/>
      <c r="K372" s="43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</row>
    <row r="373" spans="1:23" ht="15.75">
      <c r="A373" s="61" t="s">
        <v>76</v>
      </c>
      <c r="B373" s="62"/>
      <c r="C373" s="63"/>
      <c r="D373" s="63"/>
      <c r="E373" s="62"/>
      <c r="F373" s="62"/>
      <c r="G373" s="62"/>
      <c r="H373" s="63"/>
      <c r="I373" s="64"/>
      <c r="J373" s="43"/>
      <c r="K373" s="43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</row>
    <row r="374" spans="1:23" ht="31.5">
      <c r="A374" s="66" t="s">
        <v>13</v>
      </c>
      <c r="B374" s="62" t="s">
        <v>50</v>
      </c>
      <c r="C374" s="63"/>
      <c r="D374" s="63"/>
      <c r="E374" s="62"/>
      <c r="F374" s="62"/>
      <c r="G374" s="62"/>
      <c r="H374" s="63"/>
      <c r="I374" s="67"/>
      <c r="J374" s="67"/>
      <c r="K374" s="68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</row>
    <row r="375" spans="1:23" ht="15.75">
      <c r="A375" s="66" t="s">
        <v>77</v>
      </c>
      <c r="B375" s="62"/>
      <c r="C375" s="63"/>
      <c r="D375" s="63"/>
      <c r="E375" s="62"/>
      <c r="F375" s="62"/>
      <c r="G375" s="62"/>
      <c r="H375" s="63"/>
      <c r="I375" s="67"/>
      <c r="J375" s="67"/>
      <c r="K375" s="68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</row>
    <row r="376" spans="1:23" ht="15.75">
      <c r="A376" s="66" t="s">
        <v>230</v>
      </c>
      <c r="B376" s="62" t="s">
        <v>48</v>
      </c>
      <c r="C376" s="63"/>
      <c r="D376" s="63"/>
      <c r="E376" s="62"/>
      <c r="F376" s="62"/>
      <c r="G376" s="62"/>
      <c r="H376" s="62"/>
      <c r="I376" s="67"/>
      <c r="J376" s="67"/>
      <c r="K376" s="68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</row>
    <row r="377" spans="1:23" ht="15.75">
      <c r="A377" s="66" t="s">
        <v>78</v>
      </c>
      <c r="B377" s="62"/>
      <c r="C377" s="63"/>
      <c r="D377" s="63"/>
      <c r="E377" s="62"/>
      <c r="F377" s="62"/>
      <c r="G377" s="62"/>
      <c r="H377" s="62"/>
      <c r="I377" s="67"/>
      <c r="J377" s="67"/>
      <c r="K377" s="68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</row>
    <row r="378" spans="1:23" ht="15.75">
      <c r="A378" s="452" t="s">
        <v>93</v>
      </c>
      <c r="B378" s="452"/>
      <c r="C378" s="452"/>
      <c r="D378" s="452"/>
      <c r="E378" s="452"/>
      <c r="F378" s="452"/>
      <c r="G378" s="452"/>
      <c r="H378" s="452"/>
      <c r="I378" s="452"/>
      <c r="J378" s="452"/>
      <c r="K378" s="452"/>
      <c r="L378" s="221"/>
      <c r="M378" s="221"/>
      <c r="N378" s="221"/>
      <c r="O378" s="267"/>
      <c r="P378" s="267"/>
      <c r="Q378" s="267"/>
      <c r="R378" s="267"/>
      <c r="S378" s="267"/>
      <c r="T378" s="267"/>
      <c r="U378" s="267"/>
      <c r="V378" s="267"/>
      <c r="W378" s="267"/>
    </row>
    <row r="379" spans="1:23" ht="47.25">
      <c r="A379" s="61" t="s">
        <v>31</v>
      </c>
      <c r="B379" s="62" t="s">
        <v>94</v>
      </c>
      <c r="C379" s="63"/>
      <c r="D379" s="63"/>
      <c r="E379" s="62"/>
      <c r="F379" s="62"/>
      <c r="G379" s="62"/>
      <c r="H379" s="63"/>
      <c r="I379" s="64"/>
      <c r="J379" s="43"/>
      <c r="K379" s="43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</row>
    <row r="380" spans="1:23" ht="15.75">
      <c r="A380" s="61" t="s">
        <v>67</v>
      </c>
      <c r="B380" s="62"/>
      <c r="C380" s="63"/>
      <c r="D380" s="63"/>
      <c r="E380" s="62"/>
      <c r="F380" s="62"/>
      <c r="G380" s="62"/>
      <c r="H380" s="63"/>
      <c r="I380" s="64"/>
      <c r="J380" s="43"/>
      <c r="K380" s="43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</row>
    <row r="381" spans="1:23" ht="31.5">
      <c r="A381" s="66" t="s">
        <v>14</v>
      </c>
      <c r="B381" s="62" t="s">
        <v>95</v>
      </c>
      <c r="C381" s="63"/>
      <c r="D381" s="63"/>
      <c r="E381" s="62"/>
      <c r="F381" s="62"/>
      <c r="G381" s="62"/>
      <c r="H381" s="63"/>
      <c r="I381" s="67"/>
      <c r="J381" s="67"/>
      <c r="K381" s="68"/>
      <c r="L381" s="125"/>
      <c r="M381" s="125"/>
      <c r="N381" s="125"/>
      <c r="O381" s="211"/>
      <c r="P381" s="211"/>
      <c r="Q381" s="211"/>
      <c r="R381" s="211"/>
      <c r="S381" s="211"/>
      <c r="T381" s="211"/>
      <c r="U381" s="211"/>
      <c r="V381" s="211"/>
      <c r="W381" s="211"/>
    </row>
    <row r="382" spans="1:23" ht="15.75">
      <c r="A382" s="66" t="s">
        <v>68</v>
      </c>
      <c r="B382" s="62"/>
      <c r="C382" s="63"/>
      <c r="D382" s="63"/>
      <c r="E382" s="70"/>
      <c r="F382" s="70"/>
      <c r="G382" s="70"/>
      <c r="H382" s="71"/>
      <c r="I382" s="101"/>
      <c r="J382" s="107"/>
      <c r="K382" s="293"/>
      <c r="L382" s="125"/>
      <c r="M382" s="125"/>
      <c r="N382" s="125"/>
      <c r="O382" s="211"/>
      <c r="P382" s="41"/>
      <c r="Q382" s="41"/>
      <c r="R382" s="211"/>
      <c r="S382" s="41"/>
      <c r="T382" s="41"/>
      <c r="U382" s="211"/>
      <c r="V382" s="41"/>
      <c r="W382" s="41"/>
    </row>
    <row r="383" spans="1:23" ht="15.75">
      <c r="A383" s="456" t="s">
        <v>96</v>
      </c>
      <c r="B383" s="456"/>
      <c r="C383" s="456"/>
      <c r="D383" s="456"/>
      <c r="E383" s="456"/>
      <c r="F383" s="456"/>
      <c r="G383" s="456"/>
      <c r="H383" s="456"/>
      <c r="I383" s="456"/>
      <c r="J383" s="456"/>
      <c r="K383" s="456"/>
      <c r="L383" s="456"/>
      <c r="M383" s="456"/>
      <c r="N383" s="456"/>
      <c r="O383" s="456"/>
      <c r="P383" s="456"/>
      <c r="Q383" s="456"/>
      <c r="R383" s="456"/>
      <c r="S383" s="456"/>
      <c r="T383" s="456"/>
      <c r="U383" s="456"/>
      <c r="V383" s="456"/>
      <c r="W383" s="456"/>
    </row>
    <row r="384" spans="1:23" ht="15.75">
      <c r="A384" s="448" t="s">
        <v>55</v>
      </c>
      <c r="B384" s="448"/>
      <c r="C384" s="448"/>
      <c r="D384" s="448"/>
      <c r="E384" s="448"/>
      <c r="F384" s="448"/>
      <c r="G384" s="448"/>
      <c r="H384" s="448"/>
      <c r="I384" s="448"/>
      <c r="J384" s="448"/>
      <c r="K384" s="448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</row>
    <row r="385" spans="1:23" ht="78.75">
      <c r="A385" s="73" t="s">
        <v>51</v>
      </c>
      <c r="B385" s="62" t="s">
        <v>143</v>
      </c>
      <c r="C385" s="63"/>
      <c r="D385" s="63"/>
      <c r="E385" s="37"/>
      <c r="F385" s="37"/>
      <c r="G385" s="37"/>
      <c r="H385" s="38"/>
      <c r="I385" s="74"/>
      <c r="J385" s="75"/>
      <c r="K385" s="76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</row>
    <row r="386" spans="1:23" ht="15.75">
      <c r="A386" s="73" t="s">
        <v>69</v>
      </c>
      <c r="B386" s="62"/>
      <c r="C386" s="63"/>
      <c r="D386" s="63"/>
      <c r="E386" s="37"/>
      <c r="F386" s="37"/>
      <c r="G386" s="37"/>
      <c r="H386" s="38"/>
      <c r="I386" s="74"/>
      <c r="J386" s="75"/>
      <c r="K386" s="76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</row>
    <row r="387" spans="1:23" ht="47.25">
      <c r="A387" s="73" t="s">
        <v>52</v>
      </c>
      <c r="B387" s="62" t="s">
        <v>97</v>
      </c>
      <c r="C387" s="63" t="s">
        <v>85</v>
      </c>
      <c r="D387" s="63"/>
      <c r="E387" s="37"/>
      <c r="F387" s="37"/>
      <c r="G387" s="37"/>
      <c r="H387" s="38"/>
      <c r="I387" s="74"/>
      <c r="J387" s="75"/>
      <c r="K387" s="76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</row>
    <row r="388" spans="1:23" ht="15.75">
      <c r="A388" s="73" t="s">
        <v>70</v>
      </c>
      <c r="B388" s="62"/>
      <c r="C388" s="63"/>
      <c r="D388" s="63"/>
      <c r="E388" s="37"/>
      <c r="F388" s="37"/>
      <c r="G388" s="37"/>
      <c r="H388" s="38"/>
      <c r="I388" s="74"/>
      <c r="J388" s="75"/>
      <c r="K388" s="76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</row>
    <row r="389" spans="1:23" ht="31.5">
      <c r="A389" s="73" t="s">
        <v>53</v>
      </c>
      <c r="B389" s="109" t="s">
        <v>54</v>
      </c>
      <c r="C389" s="78" t="s">
        <v>85</v>
      </c>
      <c r="D389" s="78"/>
      <c r="E389" s="37"/>
      <c r="F389" s="37"/>
      <c r="G389" s="37"/>
      <c r="H389" s="38"/>
      <c r="I389" s="74"/>
      <c r="J389" s="75"/>
      <c r="K389" s="76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</row>
    <row r="390" spans="1:23" ht="15.75">
      <c r="A390" s="73" t="s">
        <v>71</v>
      </c>
      <c r="B390" s="77"/>
      <c r="C390" s="78"/>
      <c r="D390" s="78"/>
      <c r="E390" s="37"/>
      <c r="F390" s="37"/>
      <c r="G390" s="37"/>
      <c r="H390" s="38"/>
      <c r="I390" s="74"/>
      <c r="J390" s="75"/>
      <c r="K390" s="76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</row>
    <row r="391" spans="1:23" ht="15.75">
      <c r="A391" s="448" t="s">
        <v>56</v>
      </c>
      <c r="B391" s="448"/>
      <c r="C391" s="448"/>
      <c r="D391" s="448"/>
      <c r="E391" s="448"/>
      <c r="F391" s="448"/>
      <c r="G391" s="448"/>
      <c r="H391" s="448"/>
      <c r="I391" s="448"/>
      <c r="J391" s="448"/>
      <c r="K391" s="448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</row>
    <row r="392" spans="1:23" ht="78.75">
      <c r="A392" s="73" t="s">
        <v>57</v>
      </c>
      <c r="B392" s="62" t="s">
        <v>142</v>
      </c>
      <c r="C392" s="63"/>
      <c r="D392" s="63"/>
      <c r="E392" s="37"/>
      <c r="F392" s="37"/>
      <c r="G392" s="37"/>
      <c r="H392" s="38"/>
      <c r="I392" s="74"/>
      <c r="J392" s="75"/>
      <c r="K392" s="76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</row>
    <row r="393" spans="1:23" ht="15.75">
      <c r="A393" s="306"/>
      <c r="B393" s="62"/>
      <c r="C393" s="63"/>
      <c r="D393" s="63"/>
      <c r="E393" s="37"/>
      <c r="F393" s="37"/>
      <c r="G393" s="37"/>
      <c r="H393" s="38"/>
      <c r="I393" s="74"/>
      <c r="J393" s="75"/>
      <c r="K393" s="76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</row>
    <row r="394" spans="1:23" ht="31.5">
      <c r="A394" s="73" t="s">
        <v>72</v>
      </c>
      <c r="B394" s="344" t="s">
        <v>528</v>
      </c>
      <c r="C394" s="63"/>
      <c r="D394" s="63"/>
      <c r="E394" s="348"/>
      <c r="F394" s="348"/>
      <c r="G394" s="348"/>
      <c r="H394" s="348"/>
      <c r="I394" s="349"/>
      <c r="J394" s="350"/>
      <c r="K394" s="349"/>
      <c r="L394" s="351"/>
      <c r="M394" s="351"/>
      <c r="N394" s="351"/>
      <c r="O394" s="188"/>
      <c r="P394" s="188"/>
      <c r="Q394" s="188"/>
      <c r="R394" s="188"/>
      <c r="S394" s="188"/>
      <c r="T394" s="188"/>
      <c r="U394" s="188"/>
      <c r="V394" s="188"/>
      <c r="W394" s="132"/>
    </row>
    <row r="395" spans="1:23" ht="78.75">
      <c r="A395" s="73" t="s">
        <v>529</v>
      </c>
      <c r="B395" s="305" t="s">
        <v>530</v>
      </c>
      <c r="C395" s="63"/>
      <c r="D395" s="63"/>
      <c r="E395" s="338"/>
      <c r="F395" s="338"/>
      <c r="G395" s="338"/>
      <c r="H395" s="338"/>
      <c r="I395" s="352"/>
      <c r="J395" s="352"/>
      <c r="K395" s="352"/>
      <c r="L395" s="351"/>
      <c r="M395" s="351"/>
      <c r="N395" s="351"/>
      <c r="O395" s="188"/>
      <c r="P395" s="187"/>
      <c r="Q395" s="187"/>
      <c r="R395" s="188"/>
      <c r="S395" s="187"/>
      <c r="T395" s="187"/>
      <c r="U395" s="188"/>
      <c r="V395" s="187"/>
      <c r="W395" s="132"/>
    </row>
    <row r="396" spans="1:23" ht="31.5">
      <c r="A396" s="73" t="s">
        <v>531</v>
      </c>
      <c r="B396" s="353" t="s">
        <v>528</v>
      </c>
      <c r="C396" s="63"/>
      <c r="D396" s="63"/>
      <c r="E396" s="348"/>
      <c r="F396" s="348"/>
      <c r="G396" s="348"/>
      <c r="H396" s="348"/>
      <c r="I396" s="349"/>
      <c r="J396" s="350"/>
      <c r="K396" s="349"/>
      <c r="L396" s="351"/>
      <c r="M396" s="351"/>
      <c r="N396" s="351"/>
      <c r="O396" s="188"/>
      <c r="P396" s="188"/>
      <c r="Q396" s="188"/>
      <c r="R396" s="188"/>
      <c r="S396" s="188"/>
      <c r="T396" s="188"/>
      <c r="U396" s="188"/>
      <c r="V396" s="188"/>
      <c r="W396" s="132"/>
    </row>
    <row r="397" spans="1:23" ht="78.75">
      <c r="A397" s="73" t="s">
        <v>532</v>
      </c>
      <c r="B397" s="347" t="s">
        <v>530</v>
      </c>
      <c r="C397" s="63"/>
      <c r="D397" s="63"/>
      <c r="E397" s="338"/>
      <c r="F397" s="338"/>
      <c r="G397" s="338"/>
      <c r="H397" s="338"/>
      <c r="I397" s="352"/>
      <c r="J397" s="352"/>
      <c r="K397" s="352"/>
      <c r="L397" s="351"/>
      <c r="M397" s="351"/>
      <c r="N397" s="351"/>
      <c r="O397" s="188"/>
      <c r="P397" s="187"/>
      <c r="Q397" s="187"/>
      <c r="R397" s="188"/>
      <c r="S397" s="187"/>
      <c r="T397" s="187"/>
      <c r="U397" s="188"/>
      <c r="V397" s="187"/>
      <c r="W397" s="132"/>
    </row>
    <row r="398" spans="1:23" ht="15.75">
      <c r="A398" s="73"/>
      <c r="B398" s="62"/>
      <c r="C398" s="63"/>
      <c r="D398" s="63"/>
      <c r="E398" s="37"/>
      <c r="F398" s="37"/>
      <c r="G398" s="37"/>
      <c r="H398" s="38"/>
      <c r="I398" s="74"/>
      <c r="J398" s="75"/>
      <c r="K398" s="76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</row>
    <row r="399" spans="1:23" ht="47.25">
      <c r="A399" s="73" t="s">
        <v>60</v>
      </c>
      <c r="B399" s="62" t="s">
        <v>478</v>
      </c>
      <c r="C399" s="63" t="s">
        <v>85</v>
      </c>
      <c r="D399" s="63"/>
      <c r="E399" s="37"/>
      <c r="F399" s="37"/>
      <c r="G399" s="37"/>
      <c r="H399" s="38"/>
      <c r="I399" s="74"/>
      <c r="J399" s="75"/>
      <c r="K399" s="76"/>
      <c r="L399" s="132"/>
      <c r="M399" s="132"/>
      <c r="N399" s="132"/>
      <c r="O399" s="132"/>
      <c r="P399" s="306"/>
      <c r="Q399" s="306"/>
      <c r="R399" s="306"/>
      <c r="S399" s="306"/>
      <c r="T399" s="132"/>
      <c r="U399" s="132"/>
      <c r="V399" s="132"/>
      <c r="W399" s="132"/>
    </row>
    <row r="400" spans="1:23" ht="15.75">
      <c r="A400" s="73" t="s">
        <v>73</v>
      </c>
      <c r="B400" s="62"/>
      <c r="C400" s="63"/>
      <c r="D400" s="63"/>
      <c r="E400" s="37"/>
      <c r="F400" s="37"/>
      <c r="G400" s="37"/>
      <c r="H400" s="38"/>
      <c r="I400" s="74"/>
      <c r="J400" s="75"/>
      <c r="K400" s="76"/>
      <c r="L400" s="132"/>
      <c r="M400" s="132"/>
      <c r="N400" s="132"/>
      <c r="O400" s="132"/>
      <c r="P400" s="306"/>
      <c r="Q400" s="306"/>
      <c r="R400" s="306"/>
      <c r="S400" s="306"/>
      <c r="T400" s="132"/>
      <c r="U400" s="132"/>
      <c r="V400" s="132"/>
      <c r="W400" s="132"/>
    </row>
    <row r="401" spans="1:23" ht="31.5">
      <c r="A401" s="73" t="s">
        <v>59</v>
      </c>
      <c r="B401" s="109" t="s">
        <v>58</v>
      </c>
      <c r="C401" s="78" t="s">
        <v>85</v>
      </c>
      <c r="D401" s="78"/>
      <c r="E401" s="37"/>
      <c r="F401" s="37"/>
      <c r="G401" s="37"/>
      <c r="H401" s="38"/>
      <c r="I401" s="74"/>
      <c r="J401" s="75"/>
      <c r="K401" s="76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</row>
    <row r="402" spans="1:23" ht="15.75">
      <c r="A402" s="73" t="s">
        <v>74</v>
      </c>
      <c r="B402" s="77"/>
      <c r="C402" s="78"/>
      <c r="D402" s="78"/>
      <c r="E402" s="37"/>
      <c r="F402" s="37"/>
      <c r="G402" s="37"/>
      <c r="H402" s="38"/>
      <c r="I402" s="74"/>
      <c r="J402" s="75"/>
      <c r="K402" s="76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</row>
    <row r="403" spans="1:23" ht="15.75">
      <c r="A403" s="448" t="s">
        <v>99</v>
      </c>
      <c r="B403" s="448"/>
      <c r="C403" s="448"/>
      <c r="D403" s="448"/>
      <c r="E403" s="448"/>
      <c r="F403" s="448"/>
      <c r="G403" s="448"/>
      <c r="H403" s="448"/>
      <c r="I403" s="448"/>
      <c r="J403" s="448"/>
      <c r="K403" s="448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</row>
    <row r="404" spans="1:23" ht="15.75">
      <c r="A404" s="73" t="s">
        <v>61</v>
      </c>
      <c r="B404" s="62"/>
      <c r="C404" s="63" t="s">
        <v>85</v>
      </c>
      <c r="D404" s="63"/>
      <c r="E404" s="37"/>
      <c r="F404" s="37"/>
      <c r="G404" s="37"/>
      <c r="H404" s="38"/>
      <c r="I404" s="74"/>
      <c r="J404" s="75"/>
      <c r="K404" s="76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</row>
    <row r="405" spans="1:23" ht="15.75">
      <c r="A405" s="456" t="s">
        <v>100</v>
      </c>
      <c r="B405" s="456"/>
      <c r="C405" s="456"/>
      <c r="D405" s="456"/>
      <c r="E405" s="456"/>
      <c r="F405" s="456"/>
      <c r="G405" s="456"/>
      <c r="H405" s="456"/>
      <c r="I405" s="456"/>
      <c r="J405" s="456"/>
      <c r="K405" s="456"/>
      <c r="L405" s="456"/>
      <c r="M405" s="456"/>
      <c r="N405" s="456"/>
      <c r="O405" s="456"/>
      <c r="P405" s="456"/>
      <c r="Q405" s="456"/>
      <c r="R405" s="456"/>
      <c r="S405" s="456"/>
      <c r="T405" s="456"/>
      <c r="U405" s="456"/>
      <c r="V405" s="456"/>
      <c r="W405" s="456"/>
    </row>
    <row r="406" spans="1:23" ht="15.75">
      <c r="A406" s="79" t="s">
        <v>17</v>
      </c>
      <c r="B406" s="62"/>
      <c r="C406" s="63" t="s">
        <v>85</v>
      </c>
      <c r="D406" s="63"/>
      <c r="E406" s="37"/>
      <c r="F406" s="37"/>
      <c r="G406" s="37"/>
      <c r="H406" s="38"/>
      <c r="I406" s="74"/>
      <c r="J406" s="75"/>
      <c r="K406" s="76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</row>
    <row r="407" spans="1:23" ht="15.75">
      <c r="A407" s="79" t="s">
        <v>18</v>
      </c>
      <c r="B407" s="62"/>
      <c r="C407" s="63" t="s">
        <v>85</v>
      </c>
      <c r="D407" s="63"/>
      <c r="E407" s="37"/>
      <c r="F407" s="37"/>
      <c r="G407" s="37"/>
      <c r="H407" s="38"/>
      <c r="I407" s="74"/>
      <c r="J407" s="75"/>
      <c r="K407" s="76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</row>
    <row r="408" spans="1:23" ht="15.75">
      <c r="A408" s="21" t="s">
        <v>19</v>
      </c>
      <c r="B408" s="48" t="s">
        <v>20</v>
      </c>
      <c r="C408" s="49"/>
      <c r="D408" s="49"/>
      <c r="E408" s="48"/>
      <c r="F408" s="48"/>
      <c r="G408" s="48"/>
      <c r="H408" s="48"/>
      <c r="I408" s="50"/>
      <c r="J408" s="51"/>
      <c r="K408" s="52"/>
      <c r="L408" s="111"/>
      <c r="M408" s="111"/>
      <c r="N408" s="111"/>
      <c r="O408" s="53"/>
      <c r="P408" s="53"/>
      <c r="Q408" s="53"/>
      <c r="R408" s="53"/>
      <c r="S408" s="53"/>
      <c r="T408" s="53"/>
      <c r="U408" s="53"/>
      <c r="V408" s="53"/>
      <c r="W408" s="53"/>
    </row>
    <row r="409" spans="1:23" ht="31.5">
      <c r="A409" s="354" t="s">
        <v>21</v>
      </c>
      <c r="B409" s="355" t="s">
        <v>62</v>
      </c>
      <c r="C409" s="356" t="s">
        <v>85</v>
      </c>
      <c r="D409" s="356"/>
      <c r="E409" s="357"/>
      <c r="F409" s="357"/>
      <c r="G409" s="357"/>
      <c r="H409" s="358"/>
      <c r="I409" s="359"/>
      <c r="J409" s="360"/>
      <c r="K409" s="361"/>
      <c r="L409" s="362"/>
      <c r="M409" s="362"/>
      <c r="N409" s="362"/>
      <c r="O409" s="362"/>
      <c r="P409" s="362"/>
      <c r="Q409" s="362"/>
      <c r="R409" s="362"/>
      <c r="S409" s="362"/>
      <c r="T409" s="362"/>
      <c r="U409" s="362"/>
      <c r="V409" s="362"/>
      <c r="W409" s="362"/>
    </row>
    <row r="410" spans="1:23" ht="15.75">
      <c r="A410" s="73" t="s">
        <v>10</v>
      </c>
      <c r="B410" s="37"/>
      <c r="C410" s="38"/>
      <c r="D410" s="38"/>
      <c r="E410" s="37"/>
      <c r="F410" s="37"/>
      <c r="G410" s="37"/>
      <c r="H410" s="38"/>
      <c r="I410" s="74"/>
      <c r="J410" s="75"/>
      <c r="K410" s="76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</row>
    <row r="411" spans="1:23" ht="15.75">
      <c r="A411" s="73" t="s">
        <v>11</v>
      </c>
      <c r="B411" s="37"/>
      <c r="C411" s="38"/>
      <c r="D411" s="38"/>
      <c r="E411" s="37"/>
      <c r="F411" s="37"/>
      <c r="G411" s="37"/>
      <c r="H411" s="38"/>
      <c r="I411" s="74"/>
      <c r="J411" s="75"/>
      <c r="K411" s="76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</row>
    <row r="412" spans="1:23" ht="47.25">
      <c r="A412" s="354" t="s">
        <v>22</v>
      </c>
      <c r="B412" s="355" t="s">
        <v>75</v>
      </c>
      <c r="C412" s="356" t="s">
        <v>85</v>
      </c>
      <c r="D412" s="356"/>
      <c r="E412" s="357"/>
      <c r="F412" s="357"/>
      <c r="G412" s="357"/>
      <c r="H412" s="358"/>
      <c r="I412" s="359"/>
      <c r="J412" s="360"/>
      <c r="K412" s="361"/>
      <c r="L412" s="362"/>
      <c r="M412" s="362"/>
      <c r="N412" s="362"/>
      <c r="O412" s="363"/>
      <c r="P412" s="363"/>
      <c r="Q412" s="363"/>
      <c r="R412" s="363"/>
      <c r="S412" s="363"/>
      <c r="T412" s="363"/>
      <c r="U412" s="363"/>
      <c r="V412" s="363"/>
      <c r="W412" s="363"/>
    </row>
    <row r="413" spans="1:23" ht="15.75">
      <c r="A413" s="135" t="s">
        <v>12</v>
      </c>
      <c r="B413" s="37"/>
      <c r="C413" s="63"/>
      <c r="D413" s="63"/>
      <c r="E413" s="338"/>
      <c r="F413" s="338"/>
      <c r="G413" s="338"/>
      <c r="H413" s="338"/>
      <c r="I413" s="101"/>
      <c r="J413" s="364"/>
      <c r="K413" s="364"/>
      <c r="L413" s="132"/>
      <c r="M413" s="132"/>
      <c r="N413" s="132"/>
      <c r="O413" s="188"/>
      <c r="P413" s="187"/>
      <c r="Q413" s="187"/>
      <c r="R413" s="188"/>
      <c r="S413" s="187"/>
      <c r="T413" s="195"/>
      <c r="U413" s="196"/>
      <c r="V413" s="195"/>
      <c r="W413" s="187"/>
    </row>
    <row r="414" spans="1:23" ht="15.75">
      <c r="A414" s="73" t="s">
        <v>13</v>
      </c>
      <c r="B414" s="347"/>
      <c r="C414" s="38"/>
      <c r="D414" s="38"/>
      <c r="E414" s="365"/>
      <c r="F414" s="365"/>
      <c r="G414" s="365"/>
      <c r="H414" s="365"/>
      <c r="I414" s="74"/>
      <c r="J414" s="75"/>
      <c r="K414" s="76"/>
      <c r="L414" s="132"/>
      <c r="M414" s="132"/>
      <c r="N414" s="132"/>
      <c r="O414" s="366"/>
      <c r="P414" s="366"/>
      <c r="Q414" s="366"/>
      <c r="R414" s="366"/>
      <c r="S414" s="366"/>
      <c r="T414" s="367"/>
      <c r="U414" s="367"/>
      <c r="V414" s="367"/>
      <c r="W414" s="132"/>
    </row>
    <row r="415" spans="1:23" ht="47.25">
      <c r="A415" s="354" t="s">
        <v>29</v>
      </c>
      <c r="B415" s="355" t="s">
        <v>65</v>
      </c>
      <c r="C415" s="356" t="s">
        <v>85</v>
      </c>
      <c r="D415" s="356"/>
      <c r="E415" s="355"/>
      <c r="F415" s="355"/>
      <c r="G415" s="355"/>
      <c r="H415" s="358"/>
      <c r="I415" s="368"/>
      <c r="J415" s="369"/>
      <c r="K415" s="370"/>
      <c r="L415" s="371"/>
      <c r="M415" s="371"/>
      <c r="N415" s="371"/>
      <c r="O415" s="371"/>
      <c r="P415" s="371"/>
      <c r="Q415" s="371"/>
      <c r="R415" s="371"/>
      <c r="S415" s="371"/>
      <c r="T415" s="371"/>
      <c r="U415" s="371"/>
      <c r="V415" s="371"/>
      <c r="W415" s="371"/>
    </row>
    <row r="416" spans="1:23" ht="15.75">
      <c r="A416" s="73" t="s">
        <v>31</v>
      </c>
      <c r="B416" s="37"/>
      <c r="C416" s="38"/>
      <c r="D416" s="38"/>
      <c r="E416" s="37"/>
      <c r="F416" s="37"/>
      <c r="G416" s="37"/>
      <c r="H416" s="38"/>
      <c r="I416" s="74"/>
      <c r="J416" s="75"/>
      <c r="K416" s="76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</row>
    <row r="417" spans="1:23" ht="15.75">
      <c r="A417" s="73" t="s">
        <v>14</v>
      </c>
      <c r="B417" s="37"/>
      <c r="C417" s="38"/>
      <c r="D417" s="38"/>
      <c r="E417" s="37"/>
      <c r="F417" s="37"/>
      <c r="G417" s="37"/>
      <c r="H417" s="38"/>
      <c r="I417" s="74"/>
      <c r="J417" s="75"/>
      <c r="K417" s="76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</row>
    <row r="418" spans="1:23" ht="15.75">
      <c r="A418" s="354" t="s">
        <v>32</v>
      </c>
      <c r="B418" s="355" t="s">
        <v>63</v>
      </c>
      <c r="C418" s="356" t="s">
        <v>85</v>
      </c>
      <c r="D418" s="356"/>
      <c r="E418" s="355"/>
      <c r="F418" s="355"/>
      <c r="G418" s="355"/>
      <c r="H418" s="358"/>
      <c r="I418" s="368"/>
      <c r="J418" s="369"/>
      <c r="K418" s="370"/>
      <c r="L418" s="371"/>
      <c r="M418" s="371"/>
      <c r="N418" s="371"/>
      <c r="O418" s="371"/>
      <c r="P418" s="371"/>
      <c r="Q418" s="371"/>
      <c r="R418" s="371"/>
      <c r="S418" s="371"/>
      <c r="T418" s="371"/>
      <c r="U418" s="371"/>
      <c r="V418" s="371"/>
      <c r="W418" s="371"/>
    </row>
    <row r="419" spans="1:23" ht="15.75">
      <c r="A419" s="73" t="s">
        <v>15</v>
      </c>
      <c r="B419" s="37"/>
      <c r="C419" s="38"/>
      <c r="D419" s="38"/>
      <c r="E419" s="37"/>
      <c r="F419" s="37"/>
      <c r="G419" s="37"/>
      <c r="H419" s="38"/>
      <c r="I419" s="74"/>
      <c r="J419" s="75"/>
      <c r="K419" s="76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</row>
    <row r="420" spans="1:23" ht="15.75">
      <c r="A420" s="73" t="s">
        <v>16</v>
      </c>
      <c r="B420" s="37"/>
      <c r="C420" s="38"/>
      <c r="D420" s="38"/>
      <c r="E420" s="37"/>
      <c r="F420" s="37"/>
      <c r="G420" s="37"/>
      <c r="H420" s="37"/>
      <c r="I420" s="74"/>
      <c r="J420" s="75"/>
      <c r="K420" s="76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</row>
    <row r="421" spans="1:23" ht="15.75">
      <c r="A421" s="354" t="s">
        <v>66</v>
      </c>
      <c r="B421" s="355" t="s">
        <v>64</v>
      </c>
      <c r="C421" s="356" t="s">
        <v>85</v>
      </c>
      <c r="D421" s="356"/>
      <c r="E421" s="357"/>
      <c r="F421" s="357"/>
      <c r="G421" s="357"/>
      <c r="H421" s="358"/>
      <c r="I421" s="359"/>
      <c r="J421" s="360"/>
      <c r="K421" s="361"/>
      <c r="L421" s="362"/>
      <c r="M421" s="362"/>
      <c r="N421" s="362"/>
      <c r="O421" s="362"/>
      <c r="P421" s="362"/>
      <c r="Q421" s="362"/>
      <c r="R421" s="362"/>
      <c r="S421" s="362"/>
      <c r="T421" s="362"/>
      <c r="U421" s="362"/>
      <c r="V421" s="362"/>
      <c r="W421" s="362"/>
    </row>
    <row r="422" spans="1:23" ht="15.75">
      <c r="A422" s="73" t="s">
        <v>17</v>
      </c>
      <c r="B422" s="62"/>
      <c r="C422" s="63"/>
      <c r="D422" s="63"/>
      <c r="E422" s="37"/>
      <c r="F422" s="37"/>
      <c r="G422" s="37"/>
      <c r="H422" s="38"/>
      <c r="I422" s="74"/>
      <c r="J422" s="75"/>
      <c r="K422" s="76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</row>
    <row r="423" spans="1:23" ht="15.75">
      <c r="A423" s="73" t="s">
        <v>18</v>
      </c>
      <c r="B423" s="37"/>
      <c r="C423" s="38"/>
      <c r="D423" s="38"/>
      <c r="E423" s="37"/>
      <c r="F423" s="37"/>
      <c r="G423" s="37"/>
      <c r="H423" s="37"/>
      <c r="I423" s="74"/>
      <c r="J423" s="75"/>
      <c r="K423" s="76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</row>
    <row r="424" spans="1:23" ht="15.75">
      <c r="A424" s="21" t="s">
        <v>23</v>
      </c>
      <c r="B424" s="48" t="s">
        <v>101</v>
      </c>
      <c r="C424" s="49"/>
      <c r="D424" s="49"/>
      <c r="E424" s="48"/>
      <c r="F424" s="48"/>
      <c r="G424" s="48"/>
      <c r="H424" s="48"/>
      <c r="I424" s="50"/>
      <c r="J424" s="51"/>
      <c r="K424" s="52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</row>
    <row r="425" spans="1:23" ht="47.25">
      <c r="A425" s="54" t="s">
        <v>21</v>
      </c>
      <c r="B425" s="69" t="s">
        <v>102</v>
      </c>
      <c r="C425" s="80" t="s">
        <v>85</v>
      </c>
      <c r="D425" s="80"/>
      <c r="E425" s="55"/>
      <c r="F425" s="55"/>
      <c r="G425" s="55"/>
      <c r="H425" s="56"/>
      <c r="I425" s="57"/>
      <c r="J425" s="58"/>
      <c r="K425" s="59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</row>
    <row r="426" spans="1:23" ht="15.75">
      <c r="A426" s="61" t="s">
        <v>10</v>
      </c>
      <c r="B426" s="62"/>
      <c r="C426" s="63"/>
      <c r="D426" s="63"/>
      <c r="E426" s="62"/>
      <c r="F426" s="62"/>
      <c r="G426" s="62"/>
      <c r="H426" s="63"/>
      <c r="I426" s="87"/>
      <c r="J426" s="42"/>
      <c r="K426" s="42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</row>
    <row r="427" spans="1:23" ht="15.75">
      <c r="A427" s="61" t="s">
        <v>11</v>
      </c>
      <c r="B427" s="62"/>
      <c r="C427" s="63"/>
      <c r="D427" s="63"/>
      <c r="E427" s="62"/>
      <c r="F427" s="62"/>
      <c r="G427" s="62"/>
      <c r="H427" s="63"/>
      <c r="I427" s="87"/>
      <c r="J427" s="42"/>
      <c r="K427" s="42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</row>
    <row r="428" spans="1:23" ht="78.75">
      <c r="A428" s="54" t="s">
        <v>22</v>
      </c>
      <c r="B428" s="69" t="s">
        <v>103</v>
      </c>
      <c r="C428" s="80" t="s">
        <v>85</v>
      </c>
      <c r="D428" s="80"/>
      <c r="E428" s="55"/>
      <c r="F428" s="55"/>
      <c r="G428" s="55"/>
      <c r="H428" s="56"/>
      <c r="I428" s="57"/>
      <c r="J428" s="58"/>
      <c r="K428" s="59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</row>
    <row r="429" spans="1:23" ht="15.75">
      <c r="A429" s="73" t="s">
        <v>12</v>
      </c>
      <c r="B429" s="37"/>
      <c r="C429" s="38"/>
      <c r="D429" s="38"/>
      <c r="E429" s="37"/>
      <c r="F429" s="37"/>
      <c r="G429" s="37"/>
      <c r="H429" s="38"/>
      <c r="I429" s="74"/>
      <c r="J429" s="75"/>
      <c r="K429" s="76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</row>
    <row r="430" spans="1:23" ht="15.75">
      <c r="A430" s="73" t="s">
        <v>13</v>
      </c>
      <c r="B430" s="37"/>
      <c r="C430" s="38"/>
      <c r="D430" s="38"/>
      <c r="E430" s="37"/>
      <c r="F430" s="37"/>
      <c r="G430" s="37"/>
      <c r="H430" s="37"/>
      <c r="I430" s="74"/>
      <c r="J430" s="75"/>
      <c r="K430" s="76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</row>
    <row r="431" spans="1:23" ht="15.75">
      <c r="A431" s="21" t="s">
        <v>24</v>
      </c>
      <c r="B431" s="457" t="s">
        <v>104</v>
      </c>
      <c r="C431" s="457"/>
      <c r="D431" s="457"/>
      <c r="E431" s="457"/>
      <c r="F431" s="457"/>
      <c r="G431" s="457"/>
      <c r="H431" s="457"/>
      <c r="I431" s="457"/>
      <c r="J431" s="457"/>
      <c r="K431" s="457"/>
      <c r="L431" s="457"/>
      <c r="M431" s="457"/>
      <c r="N431" s="457"/>
      <c r="O431" s="457"/>
      <c r="P431" s="457"/>
      <c r="Q431" s="457"/>
      <c r="R431" s="457"/>
      <c r="S431" s="457"/>
      <c r="T431" s="457"/>
      <c r="U431" s="457"/>
      <c r="V431" s="457"/>
      <c r="W431" s="457"/>
    </row>
    <row r="432" spans="1:23" ht="15.75">
      <c r="A432" s="61" t="s">
        <v>21</v>
      </c>
      <c r="B432" s="89"/>
      <c r="C432" s="90"/>
      <c r="D432" s="90"/>
      <c r="E432" s="89"/>
      <c r="F432" s="89"/>
      <c r="G432" s="89"/>
      <c r="H432" s="90"/>
      <c r="I432" s="87"/>
      <c r="J432" s="91"/>
      <c r="K432" s="9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</row>
    <row r="433" spans="1:23" ht="15.75">
      <c r="A433" s="61" t="s">
        <v>22</v>
      </c>
      <c r="B433" s="89"/>
      <c r="C433" s="90"/>
      <c r="D433" s="90"/>
      <c r="E433" s="89"/>
      <c r="F433" s="89"/>
      <c r="G433" s="89"/>
      <c r="H433" s="90"/>
      <c r="I433" s="87"/>
      <c r="J433" s="91"/>
      <c r="K433" s="9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</row>
    <row r="434" spans="1:23" ht="15.75">
      <c r="A434" s="21" t="s">
        <v>25</v>
      </c>
      <c r="B434" s="48" t="s">
        <v>26</v>
      </c>
      <c r="C434" s="49"/>
      <c r="D434" s="49"/>
      <c r="E434" s="48"/>
      <c r="F434" s="48"/>
      <c r="G434" s="48"/>
      <c r="H434" s="48"/>
      <c r="I434" s="50"/>
      <c r="J434" s="51"/>
      <c r="K434" s="52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</row>
    <row r="435" spans="1:23" ht="15.75">
      <c r="A435" s="92" t="s">
        <v>21</v>
      </c>
      <c r="B435" s="93" t="s">
        <v>27</v>
      </c>
      <c r="C435" s="94" t="s">
        <v>85</v>
      </c>
      <c r="D435" s="94"/>
      <c r="E435" s="93"/>
      <c r="F435" s="93"/>
      <c r="G435" s="93"/>
      <c r="H435" s="93"/>
      <c r="I435" s="95"/>
      <c r="J435" s="96"/>
      <c r="K435" s="97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</row>
    <row r="436" spans="1:23" ht="47.25">
      <c r="A436" s="61" t="s">
        <v>10</v>
      </c>
      <c r="B436" s="62" t="s">
        <v>126</v>
      </c>
      <c r="C436" s="63" t="s">
        <v>85</v>
      </c>
      <c r="D436" s="63"/>
      <c r="E436" s="62"/>
      <c r="F436" s="62"/>
      <c r="G436" s="62"/>
      <c r="H436" s="63"/>
      <c r="I436" s="87"/>
      <c r="J436" s="42"/>
      <c r="K436" s="42"/>
      <c r="L436" s="65"/>
      <c r="M436" s="65"/>
      <c r="N436" s="65"/>
      <c r="O436" s="65"/>
      <c r="P436" s="65"/>
      <c r="Q436" s="65"/>
      <c r="R436" s="65"/>
      <c r="S436" s="88"/>
      <c r="T436" s="88"/>
      <c r="U436" s="88"/>
      <c r="V436" s="88"/>
      <c r="W436" s="88"/>
    </row>
    <row r="437" spans="1:23" ht="15.75">
      <c r="A437" s="92" t="s">
        <v>29</v>
      </c>
      <c r="B437" s="69" t="s">
        <v>30</v>
      </c>
      <c r="C437" s="80" t="s">
        <v>85</v>
      </c>
      <c r="D437" s="80"/>
      <c r="E437" s="69"/>
      <c r="F437" s="69"/>
      <c r="G437" s="69"/>
      <c r="H437" s="56"/>
      <c r="I437" s="95"/>
      <c r="J437" s="96"/>
      <c r="K437" s="96"/>
      <c r="L437" s="168"/>
      <c r="M437" s="168"/>
      <c r="N437" s="168"/>
      <c r="O437" s="168"/>
      <c r="P437" s="169"/>
      <c r="Q437" s="169"/>
      <c r="R437" s="169"/>
      <c r="S437" s="168"/>
      <c r="T437" s="168"/>
      <c r="U437" s="168"/>
      <c r="V437" s="168"/>
      <c r="W437" s="168"/>
    </row>
    <row r="438" spans="1:23" ht="15.75">
      <c r="A438" s="61" t="s">
        <v>31</v>
      </c>
      <c r="B438" s="62"/>
      <c r="C438" s="63"/>
      <c r="D438" s="63"/>
      <c r="E438" s="62"/>
      <c r="F438" s="62"/>
      <c r="G438" s="62"/>
      <c r="H438" s="63"/>
      <c r="I438" s="87"/>
      <c r="J438" s="42"/>
      <c r="K438" s="42"/>
      <c r="L438" s="88"/>
      <c r="M438" s="88"/>
      <c r="N438" s="88"/>
      <c r="O438" s="88"/>
      <c r="P438" s="65"/>
      <c r="Q438" s="65"/>
      <c r="R438" s="65"/>
      <c r="S438" s="88"/>
      <c r="T438" s="88"/>
      <c r="U438" s="88"/>
      <c r="V438" s="88"/>
      <c r="W438" s="88"/>
    </row>
    <row r="439" spans="1:23" ht="15.75">
      <c r="A439" s="61" t="s">
        <v>14</v>
      </c>
      <c r="B439" s="62"/>
      <c r="C439" s="63"/>
      <c r="D439" s="63"/>
      <c r="E439" s="62"/>
      <c r="F439" s="62"/>
      <c r="G439" s="62"/>
      <c r="H439" s="63"/>
      <c r="I439" s="87"/>
      <c r="J439" s="42"/>
      <c r="K439" s="42"/>
      <c r="L439" s="88"/>
      <c r="M439" s="88"/>
      <c r="N439" s="88"/>
      <c r="O439" s="88"/>
      <c r="P439" s="65"/>
      <c r="Q439" s="65"/>
      <c r="R439" s="65"/>
      <c r="S439" s="88"/>
      <c r="T439" s="88"/>
      <c r="U439" s="88"/>
      <c r="V439" s="88"/>
      <c r="W439" s="88"/>
    </row>
    <row r="440" spans="1:23" ht="15.75">
      <c r="A440" s="92" t="s">
        <v>32</v>
      </c>
      <c r="B440" s="69" t="s">
        <v>33</v>
      </c>
      <c r="C440" s="80" t="s">
        <v>85</v>
      </c>
      <c r="D440" s="80"/>
      <c r="E440" s="69"/>
      <c r="F440" s="69"/>
      <c r="G440" s="69"/>
      <c r="H440" s="56"/>
      <c r="I440" s="95"/>
      <c r="J440" s="96"/>
      <c r="K440" s="96"/>
      <c r="L440" s="168"/>
      <c r="M440" s="168"/>
      <c r="N440" s="168"/>
      <c r="O440" s="168"/>
      <c r="P440" s="169"/>
      <c r="Q440" s="169"/>
      <c r="R440" s="169"/>
      <c r="S440" s="168"/>
      <c r="T440" s="168"/>
      <c r="U440" s="168"/>
      <c r="V440" s="168"/>
      <c r="W440" s="168"/>
    </row>
    <row r="441" spans="1:23" ht="15.75">
      <c r="A441" s="61" t="s">
        <v>15</v>
      </c>
      <c r="B441" s="62"/>
      <c r="C441" s="63"/>
      <c r="D441" s="63"/>
      <c r="E441" s="62"/>
      <c r="F441" s="62"/>
      <c r="G441" s="62"/>
      <c r="H441" s="63"/>
      <c r="I441" s="87"/>
      <c r="J441" s="42"/>
      <c r="K441" s="42"/>
      <c r="L441" s="88"/>
      <c r="M441" s="88"/>
      <c r="N441" s="88"/>
      <c r="O441" s="88"/>
      <c r="P441" s="65"/>
      <c r="Q441" s="65"/>
      <c r="R441" s="65"/>
      <c r="S441" s="88"/>
      <c r="T441" s="88"/>
      <c r="U441" s="88"/>
      <c r="V441" s="88"/>
      <c r="W441" s="88"/>
    </row>
    <row r="442" spans="1:23" ht="15.75">
      <c r="A442" s="44" t="s">
        <v>16</v>
      </c>
      <c r="B442" s="37"/>
      <c r="C442" s="38"/>
      <c r="D442" s="38"/>
      <c r="E442" s="37"/>
      <c r="F442" s="37"/>
      <c r="G442" s="37"/>
      <c r="H442" s="38"/>
      <c r="I442" s="64"/>
      <c r="J442" s="42"/>
      <c r="K442" s="42"/>
      <c r="L442" s="318"/>
      <c r="M442" s="318"/>
      <c r="N442" s="318"/>
      <c r="O442" s="318"/>
      <c r="P442" s="41"/>
      <c r="Q442" s="41"/>
      <c r="R442" s="41"/>
      <c r="S442" s="318"/>
      <c r="T442" s="318"/>
      <c r="U442" s="318"/>
      <c r="V442" s="318"/>
      <c r="W442" s="318"/>
    </row>
    <row r="443" spans="1:23" ht="15.75">
      <c r="A443" s="21" t="s">
        <v>34</v>
      </c>
      <c r="B443" s="48" t="s">
        <v>105</v>
      </c>
      <c r="C443" s="49"/>
      <c r="D443" s="49"/>
      <c r="E443" s="48"/>
      <c r="F443" s="48"/>
      <c r="G443" s="48"/>
      <c r="H443" s="48"/>
      <c r="I443" s="50"/>
      <c r="J443" s="51"/>
      <c r="K443" s="52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</row>
    <row r="444" spans="1:23" ht="15.75">
      <c r="A444" s="61"/>
      <c r="B444" s="62"/>
      <c r="C444" s="63" t="s">
        <v>85</v>
      </c>
      <c r="D444" s="63"/>
      <c r="E444" s="62"/>
      <c r="F444" s="62"/>
      <c r="G444" s="62"/>
      <c r="H444" s="63"/>
      <c r="I444" s="87"/>
      <c r="J444" s="42"/>
      <c r="K444" s="42"/>
      <c r="L444" s="65"/>
      <c r="M444" s="65"/>
      <c r="N444" s="65"/>
      <c r="O444" s="65"/>
      <c r="P444" s="88"/>
      <c r="Q444" s="88"/>
      <c r="R444" s="88"/>
      <c r="S444" s="65"/>
      <c r="T444" s="65"/>
      <c r="U444" s="65"/>
      <c r="V444" s="65"/>
      <c r="W444" s="65"/>
    </row>
    <row r="445" spans="1:23" ht="15.75">
      <c r="A445" s="372" t="s">
        <v>35</v>
      </c>
      <c r="B445" s="458" t="s">
        <v>106</v>
      </c>
      <c r="C445" s="458"/>
      <c r="D445" s="458"/>
      <c r="E445" s="458"/>
      <c r="F445" s="458"/>
      <c r="G445" s="458"/>
      <c r="H445" s="458"/>
      <c r="I445" s="458"/>
      <c r="J445" s="458"/>
      <c r="K445" s="458"/>
      <c r="L445" s="458"/>
      <c r="M445" s="458"/>
      <c r="N445" s="458"/>
      <c r="O445" s="458"/>
      <c r="P445" s="458"/>
      <c r="Q445" s="458"/>
      <c r="R445" s="458"/>
      <c r="S445" s="458"/>
      <c r="T445" s="458"/>
      <c r="U445" s="458"/>
      <c r="V445" s="458"/>
      <c r="W445" s="458"/>
    </row>
    <row r="446" spans="1:23" ht="15.75">
      <c r="A446" s="61"/>
      <c r="B446" s="62"/>
      <c r="C446" s="63" t="s">
        <v>85</v>
      </c>
      <c r="D446" s="63"/>
      <c r="E446" s="62"/>
      <c r="F446" s="62"/>
      <c r="G446" s="62"/>
      <c r="H446" s="63"/>
      <c r="I446" s="87"/>
      <c r="J446" s="42"/>
      <c r="K446" s="42"/>
      <c r="L446" s="65"/>
      <c r="M446" s="65"/>
      <c r="N446" s="65"/>
      <c r="O446" s="65"/>
      <c r="P446" s="88"/>
      <c r="Q446" s="88"/>
      <c r="R446" s="88"/>
      <c r="S446" s="88"/>
      <c r="T446" s="88"/>
      <c r="U446" s="88"/>
      <c r="V446" s="88"/>
      <c r="W446" s="88"/>
    </row>
    <row r="447" spans="1:23" ht="15">
      <c r="A447" s="373" t="s">
        <v>141</v>
      </c>
      <c r="B447" s="374" t="s">
        <v>48</v>
      </c>
      <c r="C447" s="374"/>
      <c r="D447" s="374"/>
      <c r="E447" s="374"/>
      <c r="F447" s="374"/>
      <c r="G447" s="374"/>
      <c r="H447" s="374"/>
      <c r="I447" s="374"/>
      <c r="J447" s="374"/>
      <c r="K447" s="374"/>
      <c r="L447" s="374"/>
      <c r="M447" s="374"/>
      <c r="N447" s="374"/>
      <c r="O447" s="375"/>
      <c r="P447" s="375"/>
      <c r="Q447" s="375"/>
      <c r="R447" s="375"/>
      <c r="S447" s="375"/>
      <c r="T447" s="375"/>
      <c r="U447" s="375"/>
      <c r="V447" s="375"/>
      <c r="W447" s="375"/>
    </row>
    <row r="448" spans="1:23" ht="15.75">
      <c r="A448" s="44"/>
      <c r="B448" s="37"/>
      <c r="C448" s="38"/>
      <c r="D448" s="38"/>
      <c r="E448" s="39"/>
      <c r="F448" s="39"/>
      <c r="G448" s="39"/>
      <c r="H448" s="38"/>
      <c r="I448" s="376"/>
      <c r="J448" s="377"/>
      <c r="K448" s="232"/>
      <c r="L448" s="41"/>
      <c r="M448" s="41"/>
      <c r="N448" s="41"/>
      <c r="O448" s="211"/>
      <c r="P448" s="41"/>
      <c r="Q448" s="41"/>
      <c r="R448" s="233"/>
      <c r="S448" s="41"/>
      <c r="T448" s="41"/>
      <c r="U448" s="233"/>
      <c r="V448" s="41"/>
      <c r="W448" s="41"/>
    </row>
    <row r="449" spans="1:23" s="207" customFormat="1" ht="20.25">
      <c r="A449" s="208" t="s">
        <v>534</v>
      </c>
      <c r="B449" s="459" t="s">
        <v>533</v>
      </c>
      <c r="C449" s="460"/>
      <c r="D449" s="460"/>
      <c r="E449" s="460"/>
      <c r="F449" s="460"/>
      <c r="G449" s="460"/>
      <c r="H449" s="460"/>
      <c r="I449" s="460"/>
      <c r="J449" s="460"/>
      <c r="K449" s="461"/>
      <c r="L449" s="210">
        <f>L450+L495</f>
        <v>0</v>
      </c>
      <c r="M449" s="210">
        <f aca="true" t="shared" si="34" ref="M449:T449">M450+M495</f>
        <v>3974.6</v>
      </c>
      <c r="N449" s="210">
        <f t="shared" si="34"/>
        <v>3971.4</v>
      </c>
      <c r="O449" s="210">
        <f t="shared" si="34"/>
        <v>7566.700000000001</v>
      </c>
      <c r="P449" s="210">
        <f t="shared" si="34"/>
        <v>6286.1</v>
      </c>
      <c r="Q449" s="210">
        <f t="shared" si="34"/>
        <v>1280.6000000000001</v>
      </c>
      <c r="R449" s="210">
        <f t="shared" si="34"/>
        <v>365.70000000000005</v>
      </c>
      <c r="S449" s="210">
        <f t="shared" si="34"/>
        <v>365.70000000000005</v>
      </c>
      <c r="T449" s="210">
        <f t="shared" si="34"/>
        <v>0</v>
      </c>
      <c r="U449" s="210">
        <f>U450+U495</f>
        <v>368.40000000000003</v>
      </c>
      <c r="V449" s="210">
        <f>V450+V495</f>
        <v>368.40000000000003</v>
      </c>
      <c r="W449" s="210">
        <f>W450+W495</f>
        <v>0</v>
      </c>
    </row>
    <row r="450" spans="1:23" ht="15.75">
      <c r="A450" s="21" t="s">
        <v>9</v>
      </c>
      <c r="B450" s="48" t="s">
        <v>88</v>
      </c>
      <c r="C450" s="49"/>
      <c r="D450" s="49"/>
      <c r="E450" s="48"/>
      <c r="F450" s="48"/>
      <c r="G450" s="48"/>
      <c r="H450" s="48"/>
      <c r="I450" s="50"/>
      <c r="J450" s="51"/>
      <c r="K450" s="52"/>
      <c r="L450" s="53">
        <v>0</v>
      </c>
      <c r="M450" s="53">
        <f>M451+M464</f>
        <v>329.6</v>
      </c>
      <c r="N450" s="53">
        <f>N451+N464</f>
        <v>326.40000000000003</v>
      </c>
      <c r="O450" s="53">
        <f aca="true" t="shared" si="35" ref="O450:O455">P450+Q450</f>
        <v>2461.9</v>
      </c>
      <c r="P450" s="53">
        <f>P451+P457+P464+Q491</f>
        <v>2457.5</v>
      </c>
      <c r="Q450" s="53">
        <f aca="true" t="shared" si="36" ref="Q450:W450">Q451+Q457+Q464+R491</f>
        <v>4.4</v>
      </c>
      <c r="R450" s="53">
        <f aca="true" t="shared" si="37" ref="R450:R455">S450+T450</f>
        <v>365.70000000000005</v>
      </c>
      <c r="S450" s="53">
        <f t="shared" si="36"/>
        <v>365.70000000000005</v>
      </c>
      <c r="T450" s="53">
        <f t="shared" si="36"/>
        <v>0</v>
      </c>
      <c r="U450" s="53">
        <f aca="true" t="shared" si="38" ref="U450:U455">V450+W450</f>
        <v>368.40000000000003</v>
      </c>
      <c r="V450" s="53">
        <f t="shared" si="36"/>
        <v>368.40000000000003</v>
      </c>
      <c r="W450" s="53">
        <f t="shared" si="36"/>
        <v>0</v>
      </c>
    </row>
    <row r="451" spans="1:23" ht="15.75">
      <c r="A451" s="54" t="s">
        <v>89</v>
      </c>
      <c r="B451" s="55"/>
      <c r="C451" s="56"/>
      <c r="D451" s="56"/>
      <c r="E451" s="55"/>
      <c r="F451" s="55"/>
      <c r="G451" s="55"/>
      <c r="H451" s="55"/>
      <c r="I451" s="57"/>
      <c r="J451" s="58"/>
      <c r="K451" s="59"/>
      <c r="L451" s="186">
        <v>0</v>
      </c>
      <c r="M451" s="186">
        <f>M452+M454</f>
        <v>325.6</v>
      </c>
      <c r="N451" s="186">
        <f>N452+N454</f>
        <v>325.6</v>
      </c>
      <c r="O451" s="186">
        <f t="shared" si="35"/>
        <v>347.4</v>
      </c>
      <c r="P451" s="186">
        <f>P452+P454+P456</f>
        <v>343</v>
      </c>
      <c r="Q451" s="186">
        <f>Q452+Q454+Q456</f>
        <v>4.4</v>
      </c>
      <c r="R451" s="186">
        <f t="shared" si="37"/>
        <v>365.70000000000005</v>
      </c>
      <c r="S451" s="186">
        <f>S452+S454+S456</f>
        <v>365.70000000000005</v>
      </c>
      <c r="T451" s="186">
        <f>T452+T454+T456</f>
        <v>0</v>
      </c>
      <c r="U451" s="186">
        <f t="shared" si="38"/>
        <v>368.40000000000003</v>
      </c>
      <c r="V451" s="186">
        <f>V452+V454+V456</f>
        <v>368.40000000000003</v>
      </c>
      <c r="W451" s="186">
        <f>W452+W454+W456</f>
        <v>0</v>
      </c>
    </row>
    <row r="452" spans="1:23" ht="31.5">
      <c r="A452" s="332" t="s">
        <v>10</v>
      </c>
      <c r="B452" s="205" t="s">
        <v>90</v>
      </c>
      <c r="C452" s="333" t="s">
        <v>85</v>
      </c>
      <c r="D452" s="333"/>
      <c r="E452" s="205"/>
      <c r="F452" s="205"/>
      <c r="G452" s="205"/>
      <c r="H452" s="333"/>
      <c r="I452" s="335"/>
      <c r="J452" s="336"/>
      <c r="K452" s="336"/>
      <c r="L452" s="337">
        <v>0</v>
      </c>
      <c r="M452" s="188">
        <f>M453</f>
        <v>286.5</v>
      </c>
      <c r="N452" s="188">
        <f>N453</f>
        <v>286.5</v>
      </c>
      <c r="O452" s="188">
        <f t="shared" si="35"/>
        <v>305.9</v>
      </c>
      <c r="P452" s="188">
        <f>SUM(P453:P453)</f>
        <v>301.5</v>
      </c>
      <c r="Q452" s="188">
        <f>SUM(Q453:Q453)</f>
        <v>4.4</v>
      </c>
      <c r="R452" s="188">
        <f t="shared" si="37"/>
        <v>322.40000000000003</v>
      </c>
      <c r="S452" s="188">
        <f>SUM(S453:S453)</f>
        <v>322.40000000000003</v>
      </c>
      <c r="T452" s="188">
        <f>SUM(T453:T453)</f>
        <v>0</v>
      </c>
      <c r="U452" s="188">
        <f t="shared" si="38"/>
        <v>322.40000000000003</v>
      </c>
      <c r="V452" s="188">
        <f>SUM(V453:V453)</f>
        <v>322.40000000000003</v>
      </c>
      <c r="W452" s="188">
        <f>SUM(W453:W453)</f>
        <v>0</v>
      </c>
    </row>
    <row r="453" spans="1:23" ht="31.5">
      <c r="A453" s="61" t="s">
        <v>373</v>
      </c>
      <c r="B453" s="62" t="s">
        <v>90</v>
      </c>
      <c r="C453" s="63"/>
      <c r="D453" s="63"/>
      <c r="E453" s="338" t="s">
        <v>109</v>
      </c>
      <c r="F453" s="338" t="s">
        <v>132</v>
      </c>
      <c r="G453" s="338" t="s">
        <v>663</v>
      </c>
      <c r="H453" s="338" t="s">
        <v>183</v>
      </c>
      <c r="I453" s="510" t="s">
        <v>664</v>
      </c>
      <c r="J453" s="509">
        <v>39625</v>
      </c>
      <c r="K453" s="453" t="s">
        <v>121</v>
      </c>
      <c r="L453" s="191">
        <v>0</v>
      </c>
      <c r="M453" s="187">
        <v>286.5</v>
      </c>
      <c r="N453" s="187">
        <v>286.5</v>
      </c>
      <c r="O453" s="188">
        <f t="shared" si="35"/>
        <v>305.9</v>
      </c>
      <c r="P453" s="187">
        <v>301.5</v>
      </c>
      <c r="Q453" s="187">
        <v>4.4</v>
      </c>
      <c r="R453" s="188">
        <f t="shared" si="37"/>
        <v>322.40000000000003</v>
      </c>
      <c r="S453" s="187">
        <f>301.6+20.8</f>
        <v>322.40000000000003</v>
      </c>
      <c r="T453" s="187">
        <v>0</v>
      </c>
      <c r="U453" s="188">
        <f t="shared" si="38"/>
        <v>322.40000000000003</v>
      </c>
      <c r="V453" s="187">
        <f>301.6+20.8</f>
        <v>322.40000000000003</v>
      </c>
      <c r="W453" s="187">
        <v>0</v>
      </c>
    </row>
    <row r="454" spans="1:23" ht="47.25">
      <c r="A454" s="340" t="s">
        <v>11</v>
      </c>
      <c r="B454" s="205" t="s">
        <v>91</v>
      </c>
      <c r="C454" s="333" t="s">
        <v>85</v>
      </c>
      <c r="D454" s="333"/>
      <c r="E454" s="334"/>
      <c r="F454" s="334"/>
      <c r="G454" s="334"/>
      <c r="H454" s="334"/>
      <c r="I454" s="510"/>
      <c r="J454" s="509"/>
      <c r="K454" s="453"/>
      <c r="L454" s="337">
        <v>0</v>
      </c>
      <c r="M454" s="188">
        <f>M455</f>
        <v>39.1</v>
      </c>
      <c r="N454" s="188">
        <f>N455</f>
        <v>39.1</v>
      </c>
      <c r="O454" s="188">
        <f t="shared" si="35"/>
        <v>41.5</v>
      </c>
      <c r="P454" s="188">
        <f>SUM(P455:P455)</f>
        <v>41.5</v>
      </c>
      <c r="Q454" s="188">
        <f>SUM(Q455:Q455)</f>
        <v>0</v>
      </c>
      <c r="R454" s="188">
        <f t="shared" si="37"/>
        <v>43.3</v>
      </c>
      <c r="S454" s="188">
        <f>SUM(S455:S455)</f>
        <v>43.3</v>
      </c>
      <c r="T454" s="188">
        <f>SUM(T455:T455)</f>
        <v>0</v>
      </c>
      <c r="U454" s="188">
        <f t="shared" si="38"/>
        <v>46</v>
      </c>
      <c r="V454" s="188">
        <f>SUM(V455:V455)</f>
        <v>46</v>
      </c>
      <c r="W454" s="188">
        <f>SUM(W455:W455)</f>
        <v>0</v>
      </c>
    </row>
    <row r="455" spans="1:23" ht="47.25">
      <c r="A455" s="66" t="s">
        <v>379</v>
      </c>
      <c r="B455" s="62" t="s">
        <v>91</v>
      </c>
      <c r="C455" s="63"/>
      <c r="D455" s="63"/>
      <c r="E455" s="338" t="s">
        <v>109</v>
      </c>
      <c r="F455" s="338" t="s">
        <v>132</v>
      </c>
      <c r="G455" s="338" t="s">
        <v>663</v>
      </c>
      <c r="H455" s="338" t="s">
        <v>148</v>
      </c>
      <c r="I455" s="510"/>
      <c r="J455" s="509"/>
      <c r="K455" s="453"/>
      <c r="L455" s="191">
        <v>0</v>
      </c>
      <c r="M455" s="187">
        <v>39.1</v>
      </c>
      <c r="N455" s="187">
        <v>39.1</v>
      </c>
      <c r="O455" s="188">
        <f t="shared" si="35"/>
        <v>41.5</v>
      </c>
      <c r="P455" s="187">
        <v>41.5</v>
      </c>
      <c r="Q455" s="187">
        <v>0</v>
      </c>
      <c r="R455" s="188">
        <f t="shared" si="37"/>
        <v>43.3</v>
      </c>
      <c r="S455" s="187">
        <v>43.3</v>
      </c>
      <c r="T455" s="187">
        <v>0</v>
      </c>
      <c r="U455" s="188">
        <f t="shared" si="38"/>
        <v>46</v>
      </c>
      <c r="V455" s="187">
        <v>46</v>
      </c>
      <c r="W455" s="187">
        <v>0</v>
      </c>
    </row>
    <row r="456" spans="1:23" ht="15.75">
      <c r="A456" s="66" t="s">
        <v>28</v>
      </c>
      <c r="B456" s="62" t="s">
        <v>48</v>
      </c>
      <c r="C456" s="63" t="s">
        <v>85</v>
      </c>
      <c r="D456" s="63"/>
      <c r="E456" s="380"/>
      <c r="F456" s="380"/>
      <c r="G456" s="380"/>
      <c r="H456" s="380"/>
      <c r="I456" s="381"/>
      <c r="J456" s="381"/>
      <c r="K456" s="382"/>
      <c r="L456" s="191"/>
      <c r="M456" s="191"/>
      <c r="N456" s="191"/>
      <c r="O456" s="337"/>
      <c r="P456" s="191"/>
      <c r="Q456" s="191"/>
      <c r="R456" s="337"/>
      <c r="S456" s="191"/>
      <c r="T456" s="191"/>
      <c r="U456" s="337"/>
      <c r="V456" s="191"/>
      <c r="W456" s="191"/>
    </row>
    <row r="457" spans="1:23" ht="15.75">
      <c r="A457" s="54" t="s">
        <v>92</v>
      </c>
      <c r="B457" s="55"/>
      <c r="C457" s="56"/>
      <c r="D457" s="56"/>
      <c r="E457" s="55"/>
      <c r="F457" s="55"/>
      <c r="G457" s="55"/>
      <c r="H457" s="56"/>
      <c r="I457" s="57"/>
      <c r="J457" s="58"/>
      <c r="K457" s="59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</row>
    <row r="458" spans="1:23" ht="31.5">
      <c r="A458" s="61" t="s">
        <v>12</v>
      </c>
      <c r="B458" s="62" t="s">
        <v>49</v>
      </c>
      <c r="C458" s="63"/>
      <c r="D458" s="63"/>
      <c r="E458" s="62"/>
      <c r="F458" s="62"/>
      <c r="G458" s="62"/>
      <c r="H458" s="63"/>
      <c r="I458" s="64"/>
      <c r="J458" s="43"/>
      <c r="K458" s="43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</row>
    <row r="459" spans="1:23" ht="15.75">
      <c r="A459" s="61" t="s">
        <v>76</v>
      </c>
      <c r="B459" s="62"/>
      <c r="C459" s="63"/>
      <c r="D459" s="63"/>
      <c r="E459" s="62"/>
      <c r="F459" s="62"/>
      <c r="G459" s="62"/>
      <c r="H459" s="63"/>
      <c r="I459" s="64"/>
      <c r="J459" s="43"/>
      <c r="K459" s="43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</row>
    <row r="460" spans="1:23" ht="31.5">
      <c r="A460" s="66" t="s">
        <v>13</v>
      </c>
      <c r="B460" s="62" t="s">
        <v>50</v>
      </c>
      <c r="C460" s="63"/>
      <c r="D460" s="63"/>
      <c r="E460" s="62"/>
      <c r="F460" s="62"/>
      <c r="G460" s="62"/>
      <c r="H460" s="63"/>
      <c r="I460" s="67"/>
      <c r="J460" s="67"/>
      <c r="K460" s="68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</row>
    <row r="461" spans="1:23" ht="15.75">
      <c r="A461" s="66" t="s">
        <v>77</v>
      </c>
      <c r="B461" s="62"/>
      <c r="C461" s="63"/>
      <c r="D461" s="63"/>
      <c r="E461" s="62"/>
      <c r="F461" s="62"/>
      <c r="G461" s="62"/>
      <c r="H461" s="63"/>
      <c r="I461" s="67"/>
      <c r="J461" s="67"/>
      <c r="K461" s="68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</row>
    <row r="462" spans="1:23" ht="15.75">
      <c r="A462" s="66" t="s">
        <v>230</v>
      </c>
      <c r="B462" s="62" t="s">
        <v>48</v>
      </c>
      <c r="C462" s="63"/>
      <c r="D462" s="63"/>
      <c r="E462" s="62"/>
      <c r="F462" s="62"/>
      <c r="G462" s="62"/>
      <c r="H462" s="62"/>
      <c r="I462" s="67"/>
      <c r="J462" s="67"/>
      <c r="K462" s="68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</row>
    <row r="463" spans="1:23" ht="15.75">
      <c r="A463" s="66" t="s">
        <v>78</v>
      </c>
      <c r="B463" s="62"/>
      <c r="C463" s="63"/>
      <c r="D463" s="63"/>
      <c r="E463" s="62"/>
      <c r="F463" s="62"/>
      <c r="G463" s="62"/>
      <c r="H463" s="62"/>
      <c r="I463" s="67"/>
      <c r="J463" s="67"/>
      <c r="K463" s="68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</row>
    <row r="464" spans="1:23" ht="15.75">
      <c r="A464" s="452" t="s">
        <v>93</v>
      </c>
      <c r="B464" s="452"/>
      <c r="C464" s="452"/>
      <c r="D464" s="452"/>
      <c r="E464" s="452"/>
      <c r="F464" s="452"/>
      <c r="G464" s="452"/>
      <c r="H464" s="452"/>
      <c r="I464" s="452"/>
      <c r="J464" s="452"/>
      <c r="K464" s="452"/>
      <c r="L464" s="189">
        <v>0</v>
      </c>
      <c r="M464" s="189">
        <f>M465+M467</f>
        <v>4</v>
      </c>
      <c r="N464" s="189">
        <f>N465+N467</f>
        <v>0.8</v>
      </c>
      <c r="O464" s="189">
        <f>O465+O467</f>
        <v>1.5</v>
      </c>
      <c r="P464" s="189">
        <f>P465+P467</f>
        <v>1.5</v>
      </c>
      <c r="Q464" s="189">
        <f aca="true" t="shared" si="39" ref="Q464:W464">Q465+Q467</f>
        <v>0</v>
      </c>
      <c r="R464" s="189">
        <f>S464+T464</f>
        <v>0</v>
      </c>
      <c r="S464" s="189">
        <f t="shared" si="39"/>
        <v>0</v>
      </c>
      <c r="T464" s="189">
        <f t="shared" si="39"/>
        <v>0</v>
      </c>
      <c r="U464" s="189">
        <f>V464+W464</f>
        <v>0</v>
      </c>
      <c r="V464" s="189">
        <f t="shared" si="39"/>
        <v>0</v>
      </c>
      <c r="W464" s="189">
        <f t="shared" si="39"/>
        <v>0</v>
      </c>
    </row>
    <row r="465" spans="1:23" ht="47.25">
      <c r="A465" s="61" t="s">
        <v>31</v>
      </c>
      <c r="B465" s="62" t="s">
        <v>94</v>
      </c>
      <c r="C465" s="63"/>
      <c r="D465" s="63"/>
      <c r="E465" s="62"/>
      <c r="F465" s="62"/>
      <c r="G465" s="62"/>
      <c r="H465" s="63"/>
      <c r="I465" s="64"/>
      <c r="J465" s="43"/>
      <c r="K465" s="43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</row>
    <row r="466" spans="1:23" ht="15.75">
      <c r="A466" s="61" t="s">
        <v>67</v>
      </c>
      <c r="B466" s="62"/>
      <c r="C466" s="63"/>
      <c r="D466" s="63"/>
      <c r="E466" s="62"/>
      <c r="F466" s="62"/>
      <c r="G466" s="62"/>
      <c r="H466" s="63"/>
      <c r="I466" s="64"/>
      <c r="J466" s="43"/>
      <c r="K466" s="43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</row>
    <row r="467" spans="1:23" ht="31.5">
      <c r="A467" s="66" t="s">
        <v>14</v>
      </c>
      <c r="B467" s="62" t="s">
        <v>95</v>
      </c>
      <c r="C467" s="63"/>
      <c r="D467" s="63"/>
      <c r="E467" s="62"/>
      <c r="F467" s="62"/>
      <c r="G467" s="62"/>
      <c r="H467" s="63"/>
      <c r="I467" s="67"/>
      <c r="J467" s="67"/>
      <c r="K467" s="68"/>
      <c r="L467" s="337">
        <v>0</v>
      </c>
      <c r="M467" s="188">
        <f>M468</f>
        <v>4</v>
      </c>
      <c r="N467" s="188">
        <f>N468</f>
        <v>0.8</v>
      </c>
      <c r="O467" s="188">
        <f aca="true" t="shared" si="40" ref="O467:W467">O468</f>
        <v>1.5</v>
      </c>
      <c r="P467" s="188">
        <f t="shared" si="40"/>
        <v>1.5</v>
      </c>
      <c r="Q467" s="188">
        <f t="shared" si="40"/>
        <v>0</v>
      </c>
      <c r="R467" s="188">
        <f t="shared" si="40"/>
        <v>0</v>
      </c>
      <c r="S467" s="188">
        <f t="shared" si="40"/>
        <v>0</v>
      </c>
      <c r="T467" s="188">
        <f t="shared" si="40"/>
        <v>0</v>
      </c>
      <c r="U467" s="188">
        <f t="shared" si="40"/>
        <v>0</v>
      </c>
      <c r="V467" s="188">
        <f t="shared" si="40"/>
        <v>0</v>
      </c>
      <c r="W467" s="188">
        <f t="shared" si="40"/>
        <v>0</v>
      </c>
    </row>
    <row r="468" spans="1:23" ht="127.5">
      <c r="A468" s="66" t="s">
        <v>68</v>
      </c>
      <c r="B468" s="62" t="s">
        <v>95</v>
      </c>
      <c r="C468" s="63"/>
      <c r="D468" s="63"/>
      <c r="E468" s="390" t="s">
        <v>109</v>
      </c>
      <c r="F468" s="390" t="s">
        <v>135</v>
      </c>
      <c r="G468" s="390" t="s">
        <v>665</v>
      </c>
      <c r="H468" s="390" t="s">
        <v>148</v>
      </c>
      <c r="I468" s="101" t="s">
        <v>666</v>
      </c>
      <c r="J468" s="107">
        <v>40536</v>
      </c>
      <c r="K468" s="293" t="s">
        <v>121</v>
      </c>
      <c r="L468" s="191">
        <v>0</v>
      </c>
      <c r="M468" s="187">
        <v>4</v>
      </c>
      <c r="N468" s="187">
        <v>0.8</v>
      </c>
      <c r="O468" s="188">
        <f>P468+Q468</f>
        <v>1.5</v>
      </c>
      <c r="P468" s="187">
        <v>1.5</v>
      </c>
      <c r="Q468" s="187">
        <v>0</v>
      </c>
      <c r="R468" s="188">
        <f>S468+T468</f>
        <v>0</v>
      </c>
      <c r="S468" s="187">
        <v>0</v>
      </c>
      <c r="T468" s="187">
        <v>0</v>
      </c>
      <c r="U468" s="188">
        <f>V468+W468</f>
        <v>0</v>
      </c>
      <c r="V468" s="187">
        <v>0</v>
      </c>
      <c r="W468" s="187">
        <v>0</v>
      </c>
    </row>
    <row r="469" spans="1:23" ht="15.75">
      <c r="A469" s="456" t="s">
        <v>96</v>
      </c>
      <c r="B469" s="456"/>
      <c r="C469" s="456"/>
      <c r="D469" s="456"/>
      <c r="E469" s="456"/>
      <c r="F469" s="456"/>
      <c r="G469" s="456"/>
      <c r="H469" s="456"/>
      <c r="I469" s="456"/>
      <c r="J469" s="456"/>
      <c r="K469" s="456"/>
      <c r="L469" s="456"/>
      <c r="M469" s="456"/>
      <c r="N469" s="456"/>
      <c r="O469" s="456"/>
      <c r="P469" s="456"/>
      <c r="Q469" s="456"/>
      <c r="R469" s="456"/>
      <c r="S469" s="456"/>
      <c r="T469" s="456"/>
      <c r="U469" s="456"/>
      <c r="V469" s="456"/>
      <c r="W469" s="456"/>
    </row>
    <row r="470" spans="1:23" ht="15.75">
      <c r="A470" s="448" t="s">
        <v>55</v>
      </c>
      <c r="B470" s="448"/>
      <c r="C470" s="448"/>
      <c r="D470" s="448"/>
      <c r="E470" s="448"/>
      <c r="F470" s="448"/>
      <c r="G470" s="448"/>
      <c r="H470" s="448"/>
      <c r="I470" s="448"/>
      <c r="J470" s="448"/>
      <c r="K470" s="448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</row>
    <row r="471" spans="1:23" ht="78.75">
      <c r="A471" s="73" t="s">
        <v>51</v>
      </c>
      <c r="B471" s="62" t="s">
        <v>143</v>
      </c>
      <c r="C471" s="63"/>
      <c r="D471" s="63"/>
      <c r="E471" s="37"/>
      <c r="F471" s="37"/>
      <c r="G471" s="37"/>
      <c r="H471" s="38"/>
      <c r="I471" s="74"/>
      <c r="J471" s="75"/>
      <c r="K471" s="76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</row>
    <row r="472" spans="1:23" ht="15.75">
      <c r="A472" s="73" t="s">
        <v>69</v>
      </c>
      <c r="B472" s="62"/>
      <c r="C472" s="63"/>
      <c r="D472" s="63"/>
      <c r="E472" s="37"/>
      <c r="F472" s="37"/>
      <c r="G472" s="37"/>
      <c r="H472" s="38"/>
      <c r="I472" s="74"/>
      <c r="J472" s="75"/>
      <c r="K472" s="76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</row>
    <row r="473" spans="1:23" ht="47.25">
      <c r="A473" s="73" t="s">
        <v>52</v>
      </c>
      <c r="B473" s="62" t="s">
        <v>97</v>
      </c>
      <c r="C473" s="63" t="s">
        <v>85</v>
      </c>
      <c r="D473" s="63"/>
      <c r="E473" s="37"/>
      <c r="F473" s="37"/>
      <c r="G473" s="37"/>
      <c r="H473" s="38"/>
      <c r="I473" s="74"/>
      <c r="J473" s="75"/>
      <c r="K473" s="76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</row>
    <row r="474" spans="1:23" ht="15.75">
      <c r="A474" s="73" t="s">
        <v>70</v>
      </c>
      <c r="B474" s="62"/>
      <c r="C474" s="63"/>
      <c r="D474" s="63"/>
      <c r="E474" s="37"/>
      <c r="F474" s="37"/>
      <c r="G474" s="37"/>
      <c r="H474" s="38"/>
      <c r="I474" s="74"/>
      <c r="J474" s="75"/>
      <c r="K474" s="76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</row>
    <row r="475" spans="1:23" ht="31.5">
      <c r="A475" s="73" t="s">
        <v>53</v>
      </c>
      <c r="B475" s="109" t="s">
        <v>54</v>
      </c>
      <c r="C475" s="78" t="s">
        <v>85</v>
      </c>
      <c r="D475" s="78"/>
      <c r="E475" s="37"/>
      <c r="F475" s="37"/>
      <c r="G475" s="37"/>
      <c r="H475" s="38"/>
      <c r="I475" s="74"/>
      <c r="J475" s="75"/>
      <c r="K475" s="76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</row>
    <row r="476" spans="1:23" ht="15.75">
      <c r="A476" s="73" t="s">
        <v>71</v>
      </c>
      <c r="B476" s="77"/>
      <c r="C476" s="78"/>
      <c r="D476" s="78"/>
      <c r="E476" s="37"/>
      <c r="F476" s="37"/>
      <c r="G476" s="37"/>
      <c r="H476" s="38"/>
      <c r="I476" s="74"/>
      <c r="J476" s="75"/>
      <c r="K476" s="76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</row>
    <row r="477" spans="1:23" ht="15.75">
      <c r="A477" s="448" t="s">
        <v>56</v>
      </c>
      <c r="B477" s="448"/>
      <c r="C477" s="448"/>
      <c r="D477" s="448"/>
      <c r="E477" s="448"/>
      <c r="F477" s="448"/>
      <c r="G477" s="448"/>
      <c r="H477" s="448"/>
      <c r="I477" s="448"/>
      <c r="J477" s="448"/>
      <c r="K477" s="448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</row>
    <row r="478" spans="1:23" ht="78.75">
      <c r="A478" s="73" t="s">
        <v>57</v>
      </c>
      <c r="B478" s="62" t="s">
        <v>142</v>
      </c>
      <c r="C478" s="63"/>
      <c r="D478" s="63"/>
      <c r="E478" s="37"/>
      <c r="F478" s="37"/>
      <c r="G478" s="37"/>
      <c r="H478" s="38"/>
      <c r="I478" s="74"/>
      <c r="J478" s="75"/>
      <c r="K478" s="76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</row>
    <row r="479" spans="1:23" ht="15.75">
      <c r="A479" s="306"/>
      <c r="B479" s="62"/>
      <c r="C479" s="63"/>
      <c r="D479" s="63"/>
      <c r="E479" s="37"/>
      <c r="F479" s="37"/>
      <c r="G479" s="37"/>
      <c r="H479" s="38"/>
      <c r="I479" s="74"/>
      <c r="J479" s="75"/>
      <c r="K479" s="76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</row>
    <row r="480" spans="1:23" ht="31.5">
      <c r="A480" s="73" t="s">
        <v>72</v>
      </c>
      <c r="B480" s="344" t="s">
        <v>528</v>
      </c>
      <c r="C480" s="63"/>
      <c r="D480" s="63"/>
      <c r="E480" s="348"/>
      <c r="F480" s="348"/>
      <c r="G480" s="348"/>
      <c r="H480" s="348"/>
      <c r="I480" s="349"/>
      <c r="J480" s="350"/>
      <c r="K480" s="349"/>
      <c r="L480" s="351"/>
      <c r="M480" s="351"/>
      <c r="N480" s="351"/>
      <c r="O480" s="188"/>
      <c r="P480" s="188"/>
      <c r="Q480" s="188"/>
      <c r="R480" s="188"/>
      <c r="S480" s="188"/>
      <c r="T480" s="188"/>
      <c r="U480" s="188"/>
      <c r="V480" s="188"/>
      <c r="W480" s="132"/>
    </row>
    <row r="481" spans="1:23" ht="78.75">
      <c r="A481" s="73" t="s">
        <v>529</v>
      </c>
      <c r="B481" s="305" t="s">
        <v>530</v>
      </c>
      <c r="C481" s="63"/>
      <c r="D481" s="63"/>
      <c r="E481" s="338"/>
      <c r="F481" s="338"/>
      <c r="G481" s="338"/>
      <c r="H481" s="338"/>
      <c r="I481" s="352"/>
      <c r="J481" s="352"/>
      <c r="K481" s="352"/>
      <c r="L481" s="351"/>
      <c r="M481" s="351"/>
      <c r="N481" s="351"/>
      <c r="O481" s="188"/>
      <c r="P481" s="187"/>
      <c r="Q481" s="187"/>
      <c r="R481" s="188"/>
      <c r="S481" s="187"/>
      <c r="T481" s="187"/>
      <c r="U481" s="188"/>
      <c r="V481" s="187"/>
      <c r="W481" s="132"/>
    </row>
    <row r="482" spans="1:23" ht="31.5">
      <c r="A482" s="73" t="s">
        <v>531</v>
      </c>
      <c r="B482" s="353" t="s">
        <v>528</v>
      </c>
      <c r="C482" s="63"/>
      <c r="D482" s="63"/>
      <c r="E482" s="348"/>
      <c r="F482" s="348"/>
      <c r="G482" s="348"/>
      <c r="H482" s="348"/>
      <c r="I482" s="349"/>
      <c r="J482" s="350"/>
      <c r="K482" s="349"/>
      <c r="L482" s="351"/>
      <c r="M482" s="351"/>
      <c r="N482" s="351"/>
      <c r="O482" s="188"/>
      <c r="P482" s="188"/>
      <c r="Q482" s="188"/>
      <c r="R482" s="188"/>
      <c r="S482" s="188"/>
      <c r="T482" s="188"/>
      <c r="U482" s="188"/>
      <c r="V482" s="188"/>
      <c r="W482" s="132"/>
    </row>
    <row r="483" spans="1:23" ht="78.75">
      <c r="A483" s="73" t="s">
        <v>532</v>
      </c>
      <c r="B483" s="347" t="s">
        <v>530</v>
      </c>
      <c r="C483" s="63"/>
      <c r="D483" s="63"/>
      <c r="E483" s="338"/>
      <c r="F483" s="338"/>
      <c r="G483" s="338"/>
      <c r="H483" s="338"/>
      <c r="I483" s="352"/>
      <c r="J483" s="352"/>
      <c r="K483" s="352"/>
      <c r="L483" s="351"/>
      <c r="M483" s="351"/>
      <c r="N483" s="351"/>
      <c r="O483" s="188"/>
      <c r="P483" s="187"/>
      <c r="Q483" s="187"/>
      <c r="R483" s="188"/>
      <c r="S483" s="187"/>
      <c r="T483" s="187"/>
      <c r="U483" s="188"/>
      <c r="V483" s="187"/>
      <c r="W483" s="132"/>
    </row>
    <row r="484" spans="1:23" ht="15.75">
      <c r="A484" s="73"/>
      <c r="B484" s="62"/>
      <c r="C484" s="63"/>
      <c r="D484" s="63"/>
      <c r="E484" s="37"/>
      <c r="F484" s="37"/>
      <c r="G484" s="37"/>
      <c r="H484" s="38"/>
      <c r="I484" s="74"/>
      <c r="J484" s="75"/>
      <c r="K484" s="76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</row>
    <row r="485" spans="1:23" ht="47.25">
      <c r="A485" s="73" t="s">
        <v>60</v>
      </c>
      <c r="B485" s="62" t="s">
        <v>370</v>
      </c>
      <c r="C485" s="63" t="s">
        <v>85</v>
      </c>
      <c r="D485" s="63"/>
      <c r="E485" s="37"/>
      <c r="F485" s="37"/>
      <c r="G485" s="37"/>
      <c r="H485" s="38"/>
      <c r="I485" s="74"/>
      <c r="J485" s="75"/>
      <c r="K485" s="76"/>
      <c r="L485" s="132"/>
      <c r="M485" s="132"/>
      <c r="N485" s="132"/>
      <c r="O485" s="132"/>
      <c r="P485" s="306"/>
      <c r="Q485" s="306"/>
      <c r="R485" s="306"/>
      <c r="S485" s="306"/>
      <c r="T485" s="132"/>
      <c r="U485" s="132"/>
      <c r="V485" s="132"/>
      <c r="W485" s="132"/>
    </row>
    <row r="486" spans="1:23" ht="15.75">
      <c r="A486" s="73" t="s">
        <v>73</v>
      </c>
      <c r="B486" s="62"/>
      <c r="C486" s="63"/>
      <c r="D486" s="63"/>
      <c r="E486" s="37"/>
      <c r="F486" s="37"/>
      <c r="G486" s="37"/>
      <c r="H486" s="38"/>
      <c r="I486" s="74"/>
      <c r="J486" s="75"/>
      <c r="K486" s="76"/>
      <c r="L486" s="132"/>
      <c r="M486" s="132"/>
      <c r="N486" s="132"/>
      <c r="O486" s="132"/>
      <c r="P486" s="306"/>
      <c r="Q486" s="306"/>
      <c r="R486" s="306"/>
      <c r="S486" s="306"/>
      <c r="T486" s="132"/>
      <c r="U486" s="132"/>
      <c r="V486" s="132"/>
      <c r="W486" s="132"/>
    </row>
    <row r="487" spans="1:23" ht="31.5">
      <c r="A487" s="73" t="s">
        <v>59</v>
      </c>
      <c r="B487" s="109" t="s">
        <v>58</v>
      </c>
      <c r="C487" s="78" t="s">
        <v>85</v>
      </c>
      <c r="D487" s="78"/>
      <c r="E487" s="37"/>
      <c r="F487" s="37"/>
      <c r="G487" s="37"/>
      <c r="H487" s="38"/>
      <c r="I487" s="74"/>
      <c r="J487" s="75"/>
      <c r="K487" s="76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</row>
    <row r="488" spans="1:23" ht="15.75">
      <c r="A488" s="73" t="s">
        <v>74</v>
      </c>
      <c r="B488" s="77"/>
      <c r="C488" s="78"/>
      <c r="D488" s="78"/>
      <c r="E488" s="37"/>
      <c r="F488" s="37"/>
      <c r="G488" s="37"/>
      <c r="H488" s="38"/>
      <c r="I488" s="74"/>
      <c r="J488" s="75"/>
      <c r="K488" s="76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</row>
    <row r="489" spans="1:23" ht="15.75">
      <c r="A489" s="448" t="s">
        <v>99</v>
      </c>
      <c r="B489" s="448"/>
      <c r="C489" s="448"/>
      <c r="D489" s="448"/>
      <c r="E489" s="448"/>
      <c r="F489" s="448"/>
      <c r="G489" s="448"/>
      <c r="H489" s="448"/>
      <c r="I489" s="448"/>
      <c r="J489" s="448"/>
      <c r="K489" s="448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</row>
    <row r="490" spans="1:23" ht="15.75">
      <c r="A490" s="73" t="s">
        <v>61</v>
      </c>
      <c r="B490" s="62"/>
      <c r="C490" s="63" t="s">
        <v>85</v>
      </c>
      <c r="D490" s="63"/>
      <c r="E490" s="37"/>
      <c r="F490" s="37"/>
      <c r="G490" s="37"/>
      <c r="H490" s="38"/>
      <c r="I490" s="74"/>
      <c r="J490" s="75"/>
      <c r="K490" s="76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</row>
    <row r="491" spans="1:23" ht="15.75">
      <c r="A491" s="456" t="s">
        <v>100</v>
      </c>
      <c r="B491" s="456"/>
      <c r="C491" s="456"/>
      <c r="D491" s="456"/>
      <c r="E491" s="456"/>
      <c r="F491" s="456"/>
      <c r="G491" s="456"/>
      <c r="H491" s="456"/>
      <c r="I491" s="456"/>
      <c r="J491" s="456"/>
      <c r="K491" s="456"/>
      <c r="L491" s="425">
        <v>0</v>
      </c>
      <c r="M491" s="425">
        <v>0</v>
      </c>
      <c r="N491" s="425">
        <v>0</v>
      </c>
      <c r="O491" s="425">
        <f>P491+Q491</f>
        <v>2113</v>
      </c>
      <c r="P491" s="425">
        <f>SUM(P492:P494)</f>
        <v>0</v>
      </c>
      <c r="Q491" s="425">
        <f>SUM(Q492:Q494)</f>
        <v>2113</v>
      </c>
      <c r="R491" s="425">
        <f>S491+T491</f>
        <v>0</v>
      </c>
      <c r="S491" s="425">
        <f>SUM(S492:S494)</f>
        <v>0</v>
      </c>
      <c r="T491" s="425">
        <f>SUM(T492:T494)</f>
        <v>0</v>
      </c>
      <c r="U491" s="425">
        <f>V491+W491</f>
        <v>0</v>
      </c>
      <c r="V491" s="425">
        <f>SUM(V492:V494)</f>
        <v>0</v>
      </c>
      <c r="W491" s="425">
        <f>SUM(W492:W494)</f>
        <v>0</v>
      </c>
    </row>
    <row r="492" spans="1:23" ht="102">
      <c r="A492" s="401" t="s">
        <v>17</v>
      </c>
      <c r="B492" s="62" t="s">
        <v>667</v>
      </c>
      <c r="C492" s="63" t="s">
        <v>85</v>
      </c>
      <c r="D492" s="63"/>
      <c r="E492" s="39" t="s">
        <v>83</v>
      </c>
      <c r="F492" s="39" t="s">
        <v>132</v>
      </c>
      <c r="G492" s="39" t="s">
        <v>668</v>
      </c>
      <c r="H492" s="40">
        <v>441</v>
      </c>
      <c r="I492" s="101" t="s">
        <v>669</v>
      </c>
      <c r="J492" s="107">
        <v>41423</v>
      </c>
      <c r="K492" s="107" t="s">
        <v>121</v>
      </c>
      <c r="L492" s="200">
        <v>0</v>
      </c>
      <c r="M492" s="200">
        <v>0</v>
      </c>
      <c r="N492" s="200">
        <v>0</v>
      </c>
      <c r="O492" s="199">
        <f>P492+Q492</f>
        <v>59</v>
      </c>
      <c r="P492" s="200">
        <v>0</v>
      </c>
      <c r="Q492" s="200">
        <v>59</v>
      </c>
      <c r="R492" s="199">
        <f>S492+T492</f>
        <v>0</v>
      </c>
      <c r="S492" s="200">
        <v>0</v>
      </c>
      <c r="T492" s="200">
        <v>0</v>
      </c>
      <c r="U492" s="199">
        <f>V492+W492</f>
        <v>0</v>
      </c>
      <c r="V492" s="200">
        <v>0</v>
      </c>
      <c r="W492" s="200">
        <v>0</v>
      </c>
    </row>
    <row r="493" spans="1:23" ht="111.75" customHeight="1">
      <c r="A493" s="401" t="s">
        <v>18</v>
      </c>
      <c r="B493" s="62" t="s">
        <v>667</v>
      </c>
      <c r="C493" s="63" t="s">
        <v>85</v>
      </c>
      <c r="D493" s="63"/>
      <c r="E493" s="39" t="s">
        <v>83</v>
      </c>
      <c r="F493" s="39" t="s">
        <v>132</v>
      </c>
      <c r="G493" s="39" t="s">
        <v>670</v>
      </c>
      <c r="H493" s="40">
        <v>441</v>
      </c>
      <c r="I493" s="101" t="s">
        <v>669</v>
      </c>
      <c r="J493" s="107">
        <v>41423</v>
      </c>
      <c r="K493" s="107" t="s">
        <v>121</v>
      </c>
      <c r="L493" s="200">
        <v>0</v>
      </c>
      <c r="M493" s="200">
        <v>0</v>
      </c>
      <c r="N493" s="200">
        <v>0</v>
      </c>
      <c r="O493" s="199">
        <f>P493+Q493</f>
        <v>679</v>
      </c>
      <c r="P493" s="200">
        <v>0</v>
      </c>
      <c r="Q493" s="200">
        <v>679</v>
      </c>
      <c r="R493" s="199">
        <f>S493+T493</f>
        <v>0</v>
      </c>
      <c r="S493" s="200">
        <v>0</v>
      </c>
      <c r="T493" s="200">
        <v>0</v>
      </c>
      <c r="U493" s="199">
        <f>V493+W493</f>
        <v>0</v>
      </c>
      <c r="V493" s="200">
        <v>0</v>
      </c>
      <c r="W493" s="200">
        <v>0</v>
      </c>
    </row>
    <row r="494" spans="1:23" ht="110.25" customHeight="1">
      <c r="A494" s="79" t="s">
        <v>671</v>
      </c>
      <c r="B494" s="62" t="s">
        <v>667</v>
      </c>
      <c r="C494" s="63" t="s">
        <v>85</v>
      </c>
      <c r="D494" s="63"/>
      <c r="E494" s="39">
        <v>10</v>
      </c>
      <c r="F494" s="39" t="s">
        <v>132</v>
      </c>
      <c r="G494" s="39">
        <v>5221400</v>
      </c>
      <c r="H494" s="40">
        <v>441</v>
      </c>
      <c r="I494" s="101" t="s">
        <v>669</v>
      </c>
      <c r="J494" s="107">
        <v>41423</v>
      </c>
      <c r="K494" s="107" t="s">
        <v>121</v>
      </c>
      <c r="L494" s="187">
        <v>0</v>
      </c>
      <c r="M494" s="187">
        <v>0</v>
      </c>
      <c r="N494" s="187">
        <v>0</v>
      </c>
      <c r="O494" s="188">
        <f>P494+Q494</f>
        <v>1375</v>
      </c>
      <c r="P494" s="187">
        <v>0</v>
      </c>
      <c r="Q494" s="187">
        <v>1375</v>
      </c>
      <c r="R494" s="188">
        <f>S494+T494</f>
        <v>0</v>
      </c>
      <c r="S494" s="187">
        <v>0</v>
      </c>
      <c r="T494" s="187">
        <v>0</v>
      </c>
      <c r="U494" s="188">
        <f>V494+W494</f>
        <v>0</v>
      </c>
      <c r="V494" s="187">
        <v>0</v>
      </c>
      <c r="W494" s="187">
        <v>0</v>
      </c>
    </row>
    <row r="495" spans="1:23" ht="15.75">
      <c r="A495" s="21" t="s">
        <v>19</v>
      </c>
      <c r="B495" s="48" t="s">
        <v>20</v>
      </c>
      <c r="C495" s="49"/>
      <c r="D495" s="49"/>
      <c r="E495" s="48"/>
      <c r="F495" s="48"/>
      <c r="G495" s="48"/>
      <c r="H495" s="48"/>
      <c r="I495" s="50"/>
      <c r="J495" s="51"/>
      <c r="K495" s="52"/>
      <c r="L495" s="288">
        <v>0</v>
      </c>
      <c r="M495" s="53">
        <f>M496+M499+M502+M505+M508</f>
        <v>3645</v>
      </c>
      <c r="N495" s="53">
        <f>N496+N499+N502+N505+N508</f>
        <v>3645</v>
      </c>
      <c r="O495" s="53">
        <f>P495+Q495</f>
        <v>5104.8</v>
      </c>
      <c r="P495" s="53">
        <f>P496+P499+P502+P505+P508</f>
        <v>3828.6</v>
      </c>
      <c r="Q495" s="53">
        <f>Q496+Q499+Q502+Q505+Q508</f>
        <v>1276.2</v>
      </c>
      <c r="R495" s="53">
        <f>S495+T495</f>
        <v>0</v>
      </c>
      <c r="S495" s="53">
        <f>S496+S499+S502+S505+S508</f>
        <v>0</v>
      </c>
      <c r="T495" s="53">
        <f>T496+T499+T502+T505+T508</f>
        <v>0</v>
      </c>
      <c r="U495" s="53">
        <f>V495+W495</f>
        <v>0</v>
      </c>
      <c r="V495" s="53">
        <f>V496+V499+V502+V505+V508</f>
        <v>0</v>
      </c>
      <c r="W495" s="53">
        <f>W496+W499+W502+W505+W508</f>
        <v>0</v>
      </c>
    </row>
    <row r="496" spans="1:23" ht="31.5">
      <c r="A496" s="354" t="s">
        <v>21</v>
      </c>
      <c r="B496" s="355" t="s">
        <v>62</v>
      </c>
      <c r="C496" s="356" t="s">
        <v>85</v>
      </c>
      <c r="D496" s="356"/>
      <c r="E496" s="357"/>
      <c r="F496" s="357"/>
      <c r="G496" s="357"/>
      <c r="H496" s="358"/>
      <c r="I496" s="359"/>
      <c r="J496" s="360"/>
      <c r="K496" s="361"/>
      <c r="L496" s="426"/>
      <c r="M496" s="427"/>
      <c r="N496" s="427"/>
      <c r="O496" s="362"/>
      <c r="P496" s="362"/>
      <c r="Q496" s="362"/>
      <c r="R496" s="362"/>
      <c r="S496" s="362"/>
      <c r="T496" s="362"/>
      <c r="U496" s="362"/>
      <c r="V496" s="362"/>
      <c r="W496" s="362"/>
    </row>
    <row r="497" spans="1:23" ht="15.75">
      <c r="A497" s="73" t="s">
        <v>10</v>
      </c>
      <c r="B497" s="37"/>
      <c r="C497" s="38"/>
      <c r="D497" s="38"/>
      <c r="E497" s="37"/>
      <c r="F497" s="37"/>
      <c r="G497" s="37"/>
      <c r="H497" s="38"/>
      <c r="I497" s="74"/>
      <c r="J497" s="75"/>
      <c r="K497" s="76"/>
      <c r="L497" s="41"/>
      <c r="M497" s="187"/>
      <c r="N497" s="187"/>
      <c r="O497" s="132"/>
      <c r="P497" s="132"/>
      <c r="Q497" s="132"/>
      <c r="R497" s="132"/>
      <c r="S497" s="132"/>
      <c r="T497" s="132"/>
      <c r="U497" s="132"/>
      <c r="V497" s="132"/>
      <c r="W497" s="132"/>
    </row>
    <row r="498" spans="1:23" ht="15.75">
      <c r="A498" s="73" t="s">
        <v>11</v>
      </c>
      <c r="B498" s="37"/>
      <c r="C498" s="38"/>
      <c r="D498" s="38"/>
      <c r="E498" s="37"/>
      <c r="F498" s="37"/>
      <c r="G498" s="37"/>
      <c r="H498" s="38"/>
      <c r="I498" s="74"/>
      <c r="J498" s="75"/>
      <c r="K498" s="76"/>
      <c r="L498" s="41"/>
      <c r="M498" s="187"/>
      <c r="N498" s="187"/>
      <c r="O498" s="132"/>
      <c r="P498" s="132"/>
      <c r="Q498" s="132"/>
      <c r="R498" s="132"/>
      <c r="S498" s="132"/>
      <c r="T498" s="132"/>
      <c r="U498" s="132"/>
      <c r="V498" s="132"/>
      <c r="W498" s="132"/>
    </row>
    <row r="499" spans="1:23" ht="47.25">
      <c r="A499" s="354" t="s">
        <v>22</v>
      </c>
      <c r="B499" s="355" t="s">
        <v>75</v>
      </c>
      <c r="C499" s="356" t="s">
        <v>85</v>
      </c>
      <c r="D499" s="356"/>
      <c r="E499" s="357"/>
      <c r="F499" s="357"/>
      <c r="G499" s="357"/>
      <c r="H499" s="358"/>
      <c r="I499" s="359"/>
      <c r="J499" s="360"/>
      <c r="K499" s="361"/>
      <c r="L499" s="427">
        <v>0</v>
      </c>
      <c r="M499" s="363">
        <f>SUM(M500:M501)</f>
        <v>3645</v>
      </c>
      <c r="N499" s="363">
        <f>SUM(N500:N501)</f>
        <v>3645</v>
      </c>
      <c r="O499" s="363">
        <f aca="true" t="shared" si="41" ref="O499:W499">SUM(O500:O501)</f>
        <v>5104.8</v>
      </c>
      <c r="P499" s="363">
        <f t="shared" si="41"/>
        <v>3828.6</v>
      </c>
      <c r="Q499" s="363">
        <f t="shared" si="41"/>
        <v>1276.2</v>
      </c>
      <c r="R499" s="363">
        <f t="shared" si="41"/>
        <v>0</v>
      </c>
      <c r="S499" s="363">
        <f t="shared" si="41"/>
        <v>0</v>
      </c>
      <c r="T499" s="363">
        <f t="shared" si="41"/>
        <v>0</v>
      </c>
      <c r="U499" s="363">
        <f t="shared" si="41"/>
        <v>0</v>
      </c>
      <c r="V499" s="363">
        <f t="shared" si="41"/>
        <v>0</v>
      </c>
      <c r="W499" s="363">
        <f t="shared" si="41"/>
        <v>0</v>
      </c>
    </row>
    <row r="500" spans="1:23" ht="150.75" customHeight="1">
      <c r="A500" s="135" t="s">
        <v>12</v>
      </c>
      <c r="B500" s="37" t="s">
        <v>75</v>
      </c>
      <c r="C500" s="63"/>
      <c r="D500" s="63"/>
      <c r="E500" s="338" t="s">
        <v>83</v>
      </c>
      <c r="F500" s="338" t="s">
        <v>113</v>
      </c>
      <c r="G500" s="338" t="s">
        <v>672</v>
      </c>
      <c r="H500" s="338" t="s">
        <v>632</v>
      </c>
      <c r="I500" s="101" t="s">
        <v>673</v>
      </c>
      <c r="J500" s="107">
        <v>41423</v>
      </c>
      <c r="K500" s="107" t="s">
        <v>121</v>
      </c>
      <c r="L500" s="187">
        <v>0</v>
      </c>
      <c r="M500" s="187">
        <v>2430</v>
      </c>
      <c r="N500" s="187">
        <v>2430</v>
      </c>
      <c r="O500" s="188">
        <f>P500+Q500</f>
        <v>5104.8</v>
      </c>
      <c r="P500" s="187">
        <v>3828.6</v>
      </c>
      <c r="Q500" s="187">
        <v>1276.2</v>
      </c>
      <c r="R500" s="188">
        <f>S500+T500</f>
        <v>0</v>
      </c>
      <c r="S500" s="187">
        <v>0</v>
      </c>
      <c r="T500" s="195">
        <v>0</v>
      </c>
      <c r="U500" s="196">
        <f>V500+W500</f>
        <v>0</v>
      </c>
      <c r="V500" s="195">
        <v>0</v>
      </c>
      <c r="W500" s="187">
        <v>0</v>
      </c>
    </row>
    <row r="501" spans="1:23" ht="242.25" customHeight="1">
      <c r="A501" s="135" t="s">
        <v>13</v>
      </c>
      <c r="B501" s="37" t="s">
        <v>75</v>
      </c>
      <c r="C501" s="63"/>
      <c r="D501" s="63"/>
      <c r="E501" s="338" t="s">
        <v>83</v>
      </c>
      <c r="F501" s="338" t="s">
        <v>113</v>
      </c>
      <c r="G501" s="338" t="s">
        <v>674</v>
      </c>
      <c r="H501" s="338" t="s">
        <v>632</v>
      </c>
      <c r="I501" s="101" t="s">
        <v>675</v>
      </c>
      <c r="J501" s="104" t="s">
        <v>676</v>
      </c>
      <c r="K501" s="104" t="s">
        <v>677</v>
      </c>
      <c r="L501" s="187">
        <v>0</v>
      </c>
      <c r="M501" s="187">
        <v>1215</v>
      </c>
      <c r="N501" s="187">
        <v>1215</v>
      </c>
      <c r="O501" s="188">
        <f>P501+Q501</f>
        <v>0</v>
      </c>
      <c r="P501" s="187">
        <v>0</v>
      </c>
      <c r="Q501" s="187">
        <v>0</v>
      </c>
      <c r="R501" s="188">
        <f>S501+T501</f>
        <v>0</v>
      </c>
      <c r="S501" s="187">
        <v>0</v>
      </c>
      <c r="T501" s="195">
        <v>0</v>
      </c>
      <c r="U501" s="196">
        <f>V501+W501</f>
        <v>0</v>
      </c>
      <c r="V501" s="195">
        <v>0</v>
      </c>
      <c r="W501" s="187">
        <v>0</v>
      </c>
    </row>
    <row r="502" spans="1:23" ht="47.25">
      <c r="A502" s="354" t="s">
        <v>29</v>
      </c>
      <c r="B502" s="355" t="s">
        <v>65</v>
      </c>
      <c r="C502" s="356" t="s">
        <v>85</v>
      </c>
      <c r="D502" s="356"/>
      <c r="E502" s="355"/>
      <c r="F502" s="355"/>
      <c r="G502" s="355"/>
      <c r="H502" s="358"/>
      <c r="I502" s="368"/>
      <c r="J502" s="369"/>
      <c r="K502" s="370"/>
      <c r="L502" s="371"/>
      <c r="M502" s="371"/>
      <c r="N502" s="371"/>
      <c r="O502" s="371"/>
      <c r="P502" s="371"/>
      <c r="Q502" s="371"/>
      <c r="R502" s="371"/>
      <c r="S502" s="371"/>
      <c r="T502" s="371"/>
      <c r="U502" s="371"/>
      <c r="V502" s="371"/>
      <c r="W502" s="371"/>
    </row>
    <row r="503" spans="1:23" ht="15.75">
      <c r="A503" s="73" t="s">
        <v>31</v>
      </c>
      <c r="B503" s="37"/>
      <c r="C503" s="38"/>
      <c r="D503" s="38"/>
      <c r="E503" s="37"/>
      <c r="F503" s="37"/>
      <c r="G503" s="37"/>
      <c r="H503" s="38"/>
      <c r="I503" s="74"/>
      <c r="J503" s="75"/>
      <c r="K503" s="76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</row>
    <row r="504" spans="1:23" ht="15.75">
      <c r="A504" s="73" t="s">
        <v>14</v>
      </c>
      <c r="B504" s="37"/>
      <c r="C504" s="38"/>
      <c r="D504" s="38"/>
      <c r="E504" s="37"/>
      <c r="F504" s="37"/>
      <c r="G504" s="37"/>
      <c r="H504" s="38"/>
      <c r="I504" s="74"/>
      <c r="J504" s="75"/>
      <c r="K504" s="76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</row>
    <row r="505" spans="1:23" ht="15.75">
      <c r="A505" s="354" t="s">
        <v>32</v>
      </c>
      <c r="B505" s="355" t="s">
        <v>63</v>
      </c>
      <c r="C505" s="356" t="s">
        <v>85</v>
      </c>
      <c r="D505" s="356"/>
      <c r="E505" s="355"/>
      <c r="F505" s="355"/>
      <c r="G505" s="355"/>
      <c r="H505" s="358"/>
      <c r="I505" s="368"/>
      <c r="J505" s="369"/>
      <c r="K505" s="370"/>
      <c r="L505" s="371"/>
      <c r="M505" s="371"/>
      <c r="N505" s="371"/>
      <c r="O505" s="371"/>
      <c r="P505" s="371"/>
      <c r="Q505" s="371"/>
      <c r="R505" s="371"/>
      <c r="S505" s="371"/>
      <c r="T505" s="371"/>
      <c r="U505" s="371"/>
      <c r="V505" s="371"/>
      <c r="W505" s="371"/>
    </row>
    <row r="506" spans="1:23" ht="15.75">
      <c r="A506" s="73" t="s">
        <v>15</v>
      </c>
      <c r="B506" s="37"/>
      <c r="C506" s="38"/>
      <c r="D506" s="38"/>
      <c r="E506" s="37"/>
      <c r="F506" s="37"/>
      <c r="G506" s="37"/>
      <c r="H506" s="38"/>
      <c r="I506" s="74"/>
      <c r="J506" s="75"/>
      <c r="K506" s="76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</row>
    <row r="507" spans="1:23" ht="15.75">
      <c r="A507" s="73" t="s">
        <v>16</v>
      </c>
      <c r="B507" s="37"/>
      <c r="C507" s="38"/>
      <c r="D507" s="38"/>
      <c r="E507" s="37"/>
      <c r="F507" s="37"/>
      <c r="G507" s="37"/>
      <c r="H507" s="37"/>
      <c r="I507" s="74"/>
      <c r="J507" s="75"/>
      <c r="K507" s="76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</row>
    <row r="508" spans="1:23" ht="15.75">
      <c r="A508" s="354" t="s">
        <v>66</v>
      </c>
      <c r="B508" s="355" t="s">
        <v>64</v>
      </c>
      <c r="C508" s="356" t="s">
        <v>85</v>
      </c>
      <c r="D508" s="356"/>
      <c r="E508" s="357"/>
      <c r="F508" s="357"/>
      <c r="G508" s="357"/>
      <c r="H508" s="358"/>
      <c r="I508" s="359"/>
      <c r="J508" s="360"/>
      <c r="K508" s="361"/>
      <c r="L508" s="362"/>
      <c r="M508" s="362"/>
      <c r="N508" s="362"/>
      <c r="O508" s="362"/>
      <c r="P508" s="362"/>
      <c r="Q508" s="362"/>
      <c r="R508" s="362"/>
      <c r="S508" s="362"/>
      <c r="T508" s="362"/>
      <c r="U508" s="362"/>
      <c r="V508" s="362"/>
      <c r="W508" s="362"/>
    </row>
    <row r="509" spans="1:23" ht="15.75">
      <c r="A509" s="73" t="s">
        <v>17</v>
      </c>
      <c r="B509" s="62"/>
      <c r="C509" s="63"/>
      <c r="D509" s="63"/>
      <c r="E509" s="37"/>
      <c r="F509" s="37"/>
      <c r="G509" s="37"/>
      <c r="H509" s="38"/>
      <c r="I509" s="74"/>
      <c r="J509" s="75"/>
      <c r="K509" s="76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</row>
    <row r="510" spans="1:23" ht="15.75">
      <c r="A510" s="73" t="s">
        <v>18</v>
      </c>
      <c r="B510" s="37"/>
      <c r="C510" s="38"/>
      <c r="D510" s="38"/>
      <c r="E510" s="37"/>
      <c r="F510" s="37"/>
      <c r="G510" s="37"/>
      <c r="H510" s="37"/>
      <c r="I510" s="74"/>
      <c r="J510" s="75"/>
      <c r="K510" s="76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</row>
    <row r="511" spans="1:23" ht="15.75">
      <c r="A511" s="21" t="s">
        <v>23</v>
      </c>
      <c r="B511" s="48" t="s">
        <v>101</v>
      </c>
      <c r="C511" s="49"/>
      <c r="D511" s="49"/>
      <c r="E511" s="48"/>
      <c r="F511" s="48"/>
      <c r="G511" s="48"/>
      <c r="H511" s="48"/>
      <c r="I511" s="50"/>
      <c r="J511" s="51"/>
      <c r="K511" s="52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</row>
    <row r="512" spans="1:23" ht="47.25">
      <c r="A512" s="54" t="s">
        <v>21</v>
      </c>
      <c r="B512" s="69" t="s">
        <v>102</v>
      </c>
      <c r="C512" s="80" t="s">
        <v>85</v>
      </c>
      <c r="D512" s="80"/>
      <c r="E512" s="55"/>
      <c r="F512" s="55"/>
      <c r="G512" s="55"/>
      <c r="H512" s="56"/>
      <c r="I512" s="57"/>
      <c r="J512" s="58"/>
      <c r="K512" s="59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</row>
    <row r="513" spans="1:23" ht="15.75">
      <c r="A513" s="61" t="s">
        <v>10</v>
      </c>
      <c r="B513" s="62"/>
      <c r="C513" s="63"/>
      <c r="D513" s="63"/>
      <c r="E513" s="62"/>
      <c r="F513" s="62"/>
      <c r="G513" s="62"/>
      <c r="H513" s="63"/>
      <c r="I513" s="87"/>
      <c r="J513" s="42"/>
      <c r="K513" s="42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</row>
    <row r="514" spans="1:23" ht="15.75">
      <c r="A514" s="61" t="s">
        <v>11</v>
      </c>
      <c r="B514" s="62"/>
      <c r="C514" s="63"/>
      <c r="D514" s="63"/>
      <c r="E514" s="62"/>
      <c r="F514" s="62"/>
      <c r="G514" s="62"/>
      <c r="H514" s="63"/>
      <c r="I514" s="87"/>
      <c r="J514" s="42"/>
      <c r="K514" s="42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</row>
    <row r="515" spans="1:23" ht="78.75">
      <c r="A515" s="54" t="s">
        <v>22</v>
      </c>
      <c r="B515" s="69" t="s">
        <v>103</v>
      </c>
      <c r="C515" s="80" t="s">
        <v>85</v>
      </c>
      <c r="D515" s="80"/>
      <c r="E515" s="55"/>
      <c r="F515" s="55"/>
      <c r="G515" s="55"/>
      <c r="H515" s="56"/>
      <c r="I515" s="57"/>
      <c r="J515" s="58"/>
      <c r="K515" s="59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</row>
    <row r="516" spans="1:23" ht="15.75">
      <c r="A516" s="73" t="s">
        <v>12</v>
      </c>
      <c r="B516" s="37"/>
      <c r="C516" s="38"/>
      <c r="D516" s="38"/>
      <c r="E516" s="37"/>
      <c r="F516" s="37"/>
      <c r="G516" s="37"/>
      <c r="H516" s="38"/>
      <c r="I516" s="74"/>
      <c r="J516" s="75"/>
      <c r="K516" s="76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</row>
    <row r="517" spans="1:23" ht="15.75">
      <c r="A517" s="73" t="s">
        <v>13</v>
      </c>
      <c r="B517" s="37"/>
      <c r="C517" s="38"/>
      <c r="D517" s="38"/>
      <c r="E517" s="37"/>
      <c r="F517" s="37"/>
      <c r="G517" s="37"/>
      <c r="H517" s="37"/>
      <c r="I517" s="74"/>
      <c r="J517" s="75"/>
      <c r="K517" s="76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</row>
    <row r="518" spans="1:23" ht="15.75">
      <c r="A518" s="21" t="s">
        <v>24</v>
      </c>
      <c r="B518" s="457" t="s">
        <v>104</v>
      </c>
      <c r="C518" s="457"/>
      <c r="D518" s="457"/>
      <c r="E518" s="457"/>
      <c r="F518" s="457"/>
      <c r="G518" s="457"/>
      <c r="H518" s="457"/>
      <c r="I518" s="457"/>
      <c r="J518" s="457"/>
      <c r="K518" s="457"/>
      <c r="L518" s="457"/>
      <c r="M518" s="457"/>
      <c r="N518" s="457"/>
      <c r="O518" s="457"/>
      <c r="P518" s="457"/>
      <c r="Q518" s="457"/>
      <c r="R518" s="457"/>
      <c r="S518" s="457"/>
      <c r="T518" s="457"/>
      <c r="U518" s="457"/>
      <c r="V518" s="457"/>
      <c r="W518" s="457"/>
    </row>
    <row r="519" spans="1:23" ht="15.75">
      <c r="A519" s="61" t="s">
        <v>21</v>
      </c>
      <c r="B519" s="89"/>
      <c r="C519" s="90"/>
      <c r="D519" s="90"/>
      <c r="E519" s="89"/>
      <c r="F519" s="89"/>
      <c r="G519" s="89"/>
      <c r="H519" s="90"/>
      <c r="I519" s="87"/>
      <c r="J519" s="91"/>
      <c r="K519" s="9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</row>
    <row r="520" spans="1:23" ht="15.75">
      <c r="A520" s="61" t="s">
        <v>22</v>
      </c>
      <c r="B520" s="89"/>
      <c r="C520" s="90"/>
      <c r="D520" s="90"/>
      <c r="E520" s="89"/>
      <c r="F520" s="89"/>
      <c r="G520" s="89"/>
      <c r="H520" s="90"/>
      <c r="I520" s="87"/>
      <c r="J520" s="91"/>
      <c r="K520" s="9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</row>
    <row r="521" spans="1:23" ht="15.75">
      <c r="A521" s="21" t="s">
        <v>25</v>
      </c>
      <c r="B521" s="48" t="s">
        <v>26</v>
      </c>
      <c r="C521" s="49"/>
      <c r="D521" s="49"/>
      <c r="E521" s="48"/>
      <c r="F521" s="48"/>
      <c r="G521" s="48"/>
      <c r="H521" s="48"/>
      <c r="I521" s="50"/>
      <c r="J521" s="51"/>
      <c r="K521" s="52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</row>
    <row r="522" spans="1:23" ht="15.75">
      <c r="A522" s="92" t="s">
        <v>21</v>
      </c>
      <c r="B522" s="93" t="s">
        <v>27</v>
      </c>
      <c r="C522" s="94" t="s">
        <v>85</v>
      </c>
      <c r="D522" s="94"/>
      <c r="E522" s="93"/>
      <c r="F522" s="93"/>
      <c r="G522" s="93"/>
      <c r="H522" s="93"/>
      <c r="I522" s="95"/>
      <c r="J522" s="96"/>
      <c r="K522" s="97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</row>
    <row r="523" spans="1:23" ht="47.25">
      <c r="A523" s="61" t="s">
        <v>10</v>
      </c>
      <c r="B523" s="62" t="s">
        <v>126</v>
      </c>
      <c r="C523" s="63" t="s">
        <v>85</v>
      </c>
      <c r="D523" s="63"/>
      <c r="E523" s="62"/>
      <c r="F523" s="62"/>
      <c r="G523" s="62"/>
      <c r="H523" s="63"/>
      <c r="I523" s="87"/>
      <c r="J523" s="42"/>
      <c r="K523" s="42"/>
      <c r="L523" s="65"/>
      <c r="M523" s="65"/>
      <c r="N523" s="65"/>
      <c r="O523" s="65"/>
      <c r="P523" s="65"/>
      <c r="Q523" s="65"/>
      <c r="R523" s="65"/>
      <c r="S523" s="88"/>
      <c r="T523" s="88"/>
      <c r="U523" s="88"/>
      <c r="V523" s="88"/>
      <c r="W523" s="88"/>
    </row>
    <row r="524" spans="1:23" ht="15.75">
      <c r="A524" s="92" t="s">
        <v>29</v>
      </c>
      <c r="B524" s="69" t="s">
        <v>30</v>
      </c>
      <c r="C524" s="80" t="s">
        <v>85</v>
      </c>
      <c r="D524" s="80"/>
      <c r="E524" s="69"/>
      <c r="F524" s="69"/>
      <c r="G524" s="69"/>
      <c r="H524" s="56"/>
      <c r="I524" s="95"/>
      <c r="J524" s="96"/>
      <c r="K524" s="96"/>
      <c r="L524" s="168"/>
      <c r="M524" s="168"/>
      <c r="N524" s="168"/>
      <c r="O524" s="168"/>
      <c r="P524" s="169"/>
      <c r="Q524" s="169"/>
      <c r="R524" s="169"/>
      <c r="S524" s="168"/>
      <c r="T524" s="168"/>
      <c r="U524" s="168"/>
      <c r="V524" s="168"/>
      <c r="W524" s="168"/>
    </row>
    <row r="525" spans="1:23" ht="15.75">
      <c r="A525" s="61" t="s">
        <v>31</v>
      </c>
      <c r="B525" s="62"/>
      <c r="C525" s="63"/>
      <c r="D525" s="63"/>
      <c r="E525" s="62"/>
      <c r="F525" s="62"/>
      <c r="G525" s="62"/>
      <c r="H525" s="63"/>
      <c r="I525" s="87"/>
      <c r="J525" s="42"/>
      <c r="K525" s="42"/>
      <c r="L525" s="88"/>
      <c r="M525" s="88"/>
      <c r="N525" s="88"/>
      <c r="O525" s="88"/>
      <c r="P525" s="65"/>
      <c r="Q525" s="65"/>
      <c r="R525" s="65"/>
      <c r="S525" s="88"/>
      <c r="T525" s="88"/>
      <c r="U525" s="88"/>
      <c r="V525" s="88"/>
      <c r="W525" s="88"/>
    </row>
    <row r="526" spans="1:23" ht="15.75">
      <c r="A526" s="61" t="s">
        <v>14</v>
      </c>
      <c r="B526" s="62"/>
      <c r="C526" s="63"/>
      <c r="D526" s="63"/>
      <c r="E526" s="62"/>
      <c r="F526" s="62"/>
      <c r="G526" s="62"/>
      <c r="H526" s="63"/>
      <c r="I526" s="87"/>
      <c r="J526" s="42"/>
      <c r="K526" s="42"/>
      <c r="L526" s="88"/>
      <c r="M526" s="88"/>
      <c r="N526" s="88"/>
      <c r="O526" s="88"/>
      <c r="P526" s="65"/>
      <c r="Q526" s="65"/>
      <c r="R526" s="65"/>
      <c r="S526" s="88"/>
      <c r="T526" s="88"/>
      <c r="U526" s="88"/>
      <c r="V526" s="88"/>
      <c r="W526" s="88"/>
    </row>
    <row r="527" spans="1:23" ht="15.75">
      <c r="A527" s="92" t="s">
        <v>32</v>
      </c>
      <c r="B527" s="69" t="s">
        <v>33</v>
      </c>
      <c r="C527" s="80" t="s">
        <v>85</v>
      </c>
      <c r="D527" s="80"/>
      <c r="E527" s="69"/>
      <c r="F527" s="69"/>
      <c r="G527" s="69"/>
      <c r="H527" s="56"/>
      <c r="I527" s="95"/>
      <c r="J527" s="96"/>
      <c r="K527" s="96"/>
      <c r="L527" s="168"/>
      <c r="M527" s="168"/>
      <c r="N527" s="168"/>
      <c r="O527" s="168"/>
      <c r="P527" s="169"/>
      <c r="Q527" s="169"/>
      <c r="R527" s="169"/>
      <c r="S527" s="168"/>
      <c r="T527" s="168"/>
      <c r="U527" s="168"/>
      <c r="V527" s="168"/>
      <c r="W527" s="168"/>
    </row>
    <row r="528" spans="1:23" ht="15.75">
      <c r="A528" s="61" t="s">
        <v>15</v>
      </c>
      <c r="B528" s="62"/>
      <c r="C528" s="63"/>
      <c r="D528" s="63"/>
      <c r="E528" s="62"/>
      <c r="F528" s="62"/>
      <c r="G528" s="62"/>
      <c r="H528" s="63"/>
      <c r="I528" s="87"/>
      <c r="J528" s="42"/>
      <c r="K528" s="42"/>
      <c r="L528" s="88"/>
      <c r="M528" s="88"/>
      <c r="N528" s="88"/>
      <c r="O528" s="88"/>
      <c r="P528" s="65"/>
      <c r="Q528" s="65"/>
      <c r="R528" s="65"/>
      <c r="S528" s="88"/>
      <c r="T528" s="88"/>
      <c r="U528" s="88"/>
      <c r="V528" s="88"/>
      <c r="W528" s="88"/>
    </row>
    <row r="529" spans="1:23" ht="15.75">
      <c r="A529" s="44" t="s">
        <v>16</v>
      </c>
      <c r="B529" s="37"/>
      <c r="C529" s="38"/>
      <c r="D529" s="38"/>
      <c r="E529" s="37"/>
      <c r="F529" s="37"/>
      <c r="G529" s="37"/>
      <c r="H529" s="38"/>
      <c r="I529" s="64"/>
      <c r="J529" s="42"/>
      <c r="K529" s="42"/>
      <c r="L529" s="318"/>
      <c r="M529" s="318"/>
      <c r="N529" s="318"/>
      <c r="O529" s="318"/>
      <c r="P529" s="41"/>
      <c r="Q529" s="41"/>
      <c r="R529" s="41"/>
      <c r="S529" s="318"/>
      <c r="T529" s="318"/>
      <c r="U529" s="318"/>
      <c r="V529" s="318"/>
      <c r="W529" s="318"/>
    </row>
    <row r="530" spans="1:23" ht="15.75">
      <c r="A530" s="21" t="s">
        <v>34</v>
      </c>
      <c r="B530" s="48" t="s">
        <v>105</v>
      </c>
      <c r="C530" s="49"/>
      <c r="D530" s="49"/>
      <c r="E530" s="48"/>
      <c r="F530" s="48"/>
      <c r="G530" s="48"/>
      <c r="H530" s="48"/>
      <c r="I530" s="50"/>
      <c r="J530" s="51"/>
      <c r="K530" s="52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</row>
    <row r="531" spans="1:23" ht="15.75">
      <c r="A531" s="61"/>
      <c r="B531" s="62"/>
      <c r="C531" s="63" t="s">
        <v>85</v>
      </c>
      <c r="D531" s="63"/>
      <c r="E531" s="62"/>
      <c r="F531" s="62"/>
      <c r="G531" s="62"/>
      <c r="H531" s="63"/>
      <c r="I531" s="87"/>
      <c r="J531" s="42"/>
      <c r="K531" s="42"/>
      <c r="L531" s="65"/>
      <c r="M531" s="65"/>
      <c r="N531" s="65"/>
      <c r="O531" s="65"/>
      <c r="P531" s="88"/>
      <c r="Q531" s="88"/>
      <c r="R531" s="88"/>
      <c r="S531" s="65"/>
      <c r="T531" s="65"/>
      <c r="U531" s="65"/>
      <c r="V531" s="65"/>
      <c r="W531" s="65"/>
    </row>
    <row r="532" spans="1:23" ht="15.75">
      <c r="A532" s="372" t="s">
        <v>35</v>
      </c>
      <c r="B532" s="458" t="s">
        <v>106</v>
      </c>
      <c r="C532" s="458"/>
      <c r="D532" s="458"/>
      <c r="E532" s="458"/>
      <c r="F532" s="458"/>
      <c r="G532" s="458"/>
      <c r="H532" s="458"/>
      <c r="I532" s="458"/>
      <c r="J532" s="458"/>
      <c r="K532" s="458"/>
      <c r="L532" s="458"/>
      <c r="M532" s="458"/>
      <c r="N532" s="458"/>
      <c r="O532" s="458"/>
      <c r="P532" s="458"/>
      <c r="Q532" s="458"/>
      <c r="R532" s="458"/>
      <c r="S532" s="458"/>
      <c r="T532" s="458"/>
      <c r="U532" s="458"/>
      <c r="V532" s="458"/>
      <c r="W532" s="458"/>
    </row>
    <row r="533" spans="1:23" ht="15.75">
      <c r="A533" s="61"/>
      <c r="B533" s="62"/>
      <c r="C533" s="63" t="s">
        <v>85</v>
      </c>
      <c r="D533" s="63"/>
      <c r="E533" s="62"/>
      <c r="F533" s="62"/>
      <c r="G533" s="62"/>
      <c r="H533" s="63"/>
      <c r="I533" s="87"/>
      <c r="J533" s="42"/>
      <c r="K533" s="42"/>
      <c r="L533" s="65"/>
      <c r="M533" s="65"/>
      <c r="N533" s="65"/>
      <c r="O533" s="65"/>
      <c r="P533" s="88"/>
      <c r="Q533" s="88"/>
      <c r="R533" s="88"/>
      <c r="S533" s="88"/>
      <c r="T533" s="88"/>
      <c r="U533" s="88"/>
      <c r="V533" s="88"/>
      <c r="W533" s="88"/>
    </row>
    <row r="534" spans="1:23" ht="15">
      <c r="A534" s="373" t="s">
        <v>141</v>
      </c>
      <c r="B534" s="374" t="s">
        <v>48</v>
      </c>
      <c r="C534" s="374"/>
      <c r="D534" s="374"/>
      <c r="E534" s="374"/>
      <c r="F534" s="374"/>
      <c r="G534" s="374"/>
      <c r="H534" s="374"/>
      <c r="I534" s="374"/>
      <c r="J534" s="374"/>
      <c r="K534" s="374"/>
      <c r="L534" s="374"/>
      <c r="M534" s="374"/>
      <c r="N534" s="374"/>
      <c r="O534" s="375"/>
      <c r="P534" s="375"/>
      <c r="Q534" s="375"/>
      <c r="R534" s="375"/>
      <c r="S534" s="375"/>
      <c r="T534" s="375"/>
      <c r="U534" s="375"/>
      <c r="V534" s="375"/>
      <c r="W534" s="375"/>
    </row>
    <row r="535" spans="1:23" ht="15.75">
      <c r="A535" s="44"/>
      <c r="B535" s="37"/>
      <c r="C535" s="38"/>
      <c r="D535" s="38"/>
      <c r="E535" s="39"/>
      <c r="F535" s="39"/>
      <c r="G535" s="39"/>
      <c r="H535" s="38"/>
      <c r="I535" s="376"/>
      <c r="J535" s="377"/>
      <c r="K535" s="232"/>
      <c r="L535" s="41"/>
      <c r="M535" s="41"/>
      <c r="N535" s="41"/>
      <c r="O535" s="211"/>
      <c r="P535" s="41"/>
      <c r="Q535" s="41"/>
      <c r="R535" s="233"/>
      <c r="S535" s="41"/>
      <c r="T535" s="41"/>
      <c r="U535" s="233"/>
      <c r="V535" s="41"/>
      <c r="W535" s="41"/>
    </row>
    <row r="538" spans="2:8" ht="18.75">
      <c r="B538" s="437" t="s">
        <v>680</v>
      </c>
      <c r="C538" s="438"/>
      <c r="D538" s="439"/>
      <c r="F538" s="508" t="s">
        <v>681</v>
      </c>
      <c r="G538" s="508"/>
      <c r="H538" s="508"/>
    </row>
    <row r="539" spans="2:8" ht="15.75">
      <c r="B539" s="440"/>
      <c r="G539" s="1"/>
      <c r="H539" s="1"/>
    </row>
    <row r="540" spans="2:8" ht="18.75">
      <c r="B540" s="437" t="s">
        <v>682</v>
      </c>
      <c r="C540" s="438"/>
      <c r="D540" s="439"/>
      <c r="F540" s="507" t="s">
        <v>683</v>
      </c>
      <c r="G540" s="507"/>
      <c r="H540" s="507"/>
    </row>
  </sheetData>
  <sheetProtection/>
  <mergeCells count="97">
    <mergeCell ref="B8:K8"/>
    <mergeCell ref="F538:H538"/>
    <mergeCell ref="F540:H540"/>
    <mergeCell ref="A1:W1"/>
    <mergeCell ref="A3:A6"/>
    <mergeCell ref="B3:B6"/>
    <mergeCell ref="C3:C6"/>
    <mergeCell ref="D3:D6"/>
    <mergeCell ref="E3:H3"/>
    <mergeCell ref="I3:I6"/>
    <mergeCell ref="E4:E6"/>
    <mergeCell ref="F4:F6"/>
    <mergeCell ref="G4:G6"/>
    <mergeCell ref="H4:H6"/>
    <mergeCell ref="L5:L6"/>
    <mergeCell ref="M5:M6"/>
    <mergeCell ref="R5:T5"/>
    <mergeCell ref="U5:W5"/>
    <mergeCell ref="O7:Q7"/>
    <mergeCell ref="R7:T7"/>
    <mergeCell ref="U7:W7"/>
    <mergeCell ref="J3:J6"/>
    <mergeCell ref="K3:K6"/>
    <mergeCell ref="L3:W4"/>
    <mergeCell ref="O5:Q5"/>
    <mergeCell ref="B9:K9"/>
    <mergeCell ref="B91:K91"/>
    <mergeCell ref="A104:W104"/>
    <mergeCell ref="A109:W109"/>
    <mergeCell ref="A110:K110"/>
    <mergeCell ref="N5:N6"/>
    <mergeCell ref="A35:K35"/>
    <mergeCell ref="A42:K42"/>
    <mergeCell ref="A44:W44"/>
    <mergeCell ref="A117:K117"/>
    <mergeCell ref="B87:W87"/>
    <mergeCell ref="A22:W22"/>
    <mergeCell ref="A27:W27"/>
    <mergeCell ref="A28:K28"/>
    <mergeCell ref="A124:K124"/>
    <mergeCell ref="A47:K47"/>
    <mergeCell ref="B73:W73"/>
    <mergeCell ref="A126:W126"/>
    <mergeCell ref="B152:W152"/>
    <mergeCell ref="B166:W166"/>
    <mergeCell ref="B170:K170"/>
    <mergeCell ref="I174:I175"/>
    <mergeCell ref="J174:J175"/>
    <mergeCell ref="K174:K175"/>
    <mergeCell ref="A189:K189"/>
    <mergeCell ref="A195:K195"/>
    <mergeCell ref="A196:K196"/>
    <mergeCell ref="A205:K205"/>
    <mergeCell ref="A212:K212"/>
    <mergeCell ref="A214:W214"/>
    <mergeCell ref="I231:I232"/>
    <mergeCell ref="J231:J232"/>
    <mergeCell ref="K231:K232"/>
    <mergeCell ref="B240:W240"/>
    <mergeCell ref="B254:W254"/>
    <mergeCell ref="B258:K258"/>
    <mergeCell ref="I261:I264"/>
    <mergeCell ref="J261:J264"/>
    <mergeCell ref="K261:K264"/>
    <mergeCell ref="A272:W272"/>
    <mergeCell ref="A277:W277"/>
    <mergeCell ref="A278:K278"/>
    <mergeCell ref="A285:K285"/>
    <mergeCell ref="A292:K292"/>
    <mergeCell ref="A294:W294"/>
    <mergeCell ref="A297:K297"/>
    <mergeCell ref="B323:K323"/>
    <mergeCell ref="B359:W359"/>
    <mergeCell ref="B363:K363"/>
    <mergeCell ref="I367:I369"/>
    <mergeCell ref="J367:J369"/>
    <mergeCell ref="K367:K369"/>
    <mergeCell ref="A378:K378"/>
    <mergeCell ref="A383:W383"/>
    <mergeCell ref="A384:K384"/>
    <mergeCell ref="A391:K391"/>
    <mergeCell ref="A403:K403"/>
    <mergeCell ref="A405:W405"/>
    <mergeCell ref="B431:W431"/>
    <mergeCell ref="B445:W445"/>
    <mergeCell ref="I453:I455"/>
    <mergeCell ref="J453:J455"/>
    <mergeCell ref="K453:K455"/>
    <mergeCell ref="A464:K464"/>
    <mergeCell ref="A469:W469"/>
    <mergeCell ref="B449:K449"/>
    <mergeCell ref="A470:K470"/>
    <mergeCell ref="A477:K477"/>
    <mergeCell ref="A489:K489"/>
    <mergeCell ref="A491:K491"/>
    <mergeCell ref="B518:W518"/>
    <mergeCell ref="B532:W532"/>
  </mergeCells>
  <printOptions/>
  <pageMargins left="0.1968503937007874" right="0.1968503937007874" top="0.2362204724409449" bottom="0.15748031496062992" header="0.31496062992125984" footer="0.15748031496062992"/>
  <pageSetup horizontalDpi="600" verticalDpi="600" orientation="landscape" paperSize="9" scale="52" r:id="rId1"/>
  <ignoredErrors>
    <ignoredError sqref="E80:H80 E78:G78 A79 A7:W7 E174:H176 E193:H194 E179:G179 E180:G180 E177:H177 E198:H199 E203:H204 E219:H219 E231:H232 E261:H264 E324:H330 E332:H337 E331:G331 E338:G347 A449 A170 A258 E453:H455 E468:H468 E492:H494 E500:H501" numberStoredAsText="1"/>
    <ignoredError sqref="R79:V79 O79 O259:V264 R450:V4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Евсеева Татьяна</cp:lastModifiedBy>
  <cp:lastPrinted>2014-02-12T12:19:33Z</cp:lastPrinted>
  <dcterms:created xsi:type="dcterms:W3CDTF">2009-04-29T09:54:58Z</dcterms:created>
  <dcterms:modified xsi:type="dcterms:W3CDTF">2014-02-12T12:19:37Z</dcterms:modified>
  <cp:category/>
  <cp:version/>
  <cp:contentType/>
  <cp:contentStatus/>
</cp:coreProperties>
</file>