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780" windowWidth="17550" windowHeight="8985" activeTab="0"/>
  </bookViews>
  <sheets>
    <sheet name="СВОД" sheetId="1" r:id="rId1"/>
    <sheet name="Лист1" sheetId="2" r:id="rId2"/>
  </sheets>
  <externalReferences>
    <externalReference r:id="rId5"/>
  </externalReferences>
  <definedNames>
    <definedName name="Excel_BuiltIn_Print_Area_1">#REF!</definedName>
    <definedName name="Excel_BuiltIn_Print_Titles_1">#REF!</definedName>
    <definedName name="_xlnm.Print_Titles" localSheetId="0">'СВОД'!$5:$8</definedName>
    <definedName name="_xlnm.Print_Area" localSheetId="0">'СВОД'!$C$1:$W$87</definedName>
  </definedNames>
  <calcPr fullCalcOnLoad="1"/>
</workbook>
</file>

<file path=xl/sharedStrings.xml><?xml version="1.0" encoding="utf-8"?>
<sst xmlns="http://schemas.openxmlformats.org/spreadsheetml/2006/main" count="741" uniqueCount="507">
  <si>
    <t>17</t>
  </si>
  <si>
    <t>ID_Form = 1000368</t>
  </si>
  <si>
    <t>6</t>
  </si>
  <si>
    <t>Дата вступления в силу и срок действия</t>
  </si>
  <si>
    <t>8</t>
  </si>
  <si>
    <t>29</t>
  </si>
  <si>
    <t>377</t>
  </si>
  <si>
    <t>…</t>
  </si>
  <si>
    <t>Наименование  номер и дата</t>
  </si>
  <si>
    <t>Номер статьи (подстатьи), пункта (подпункта )</t>
  </si>
  <si>
    <t xml:space="preserve"> Российской Федерации</t>
  </si>
  <si>
    <t>по плану</t>
  </si>
  <si>
    <t>по факту исполнения</t>
  </si>
  <si>
    <t>Код расхода по БК</t>
  </si>
  <si>
    <t>Наименование полномочия, расходного обязательства</t>
  </si>
  <si>
    <t>раздел</t>
  </si>
  <si>
    <t>подраздел</t>
  </si>
  <si>
    <t xml:space="preserve">Объем средств на исполнение расходного обязательства </t>
  </si>
  <si>
    <t>Итого расходных обязательств муниципальных образований</t>
  </si>
  <si>
    <t>х</t>
  </si>
  <si>
    <t>Правовое основание финансового обеспечения и расходования средств                                                                            (нормативные правовые акт, договоры, соглашения)</t>
  </si>
  <si>
    <t>01</t>
  </si>
  <si>
    <t>04</t>
  </si>
  <si>
    <t>05</t>
  </si>
  <si>
    <t>10</t>
  </si>
  <si>
    <t>03</t>
  </si>
  <si>
    <t>1) Федеральный закон от 06.10.2003 № 131-ФЗ "Об общих принципах организации местного самоуправления в Российской Федерации"
2) Федеральный конституционный закон от 30.05.2001 № 3-ФКЗ "О чрезвычайном положении"
3) Федеральный закон от 21.12.1994 № 68-ФЗ "О защите населения и территорий от чрезвычайных ситуаций природного и техногенного характера"</t>
  </si>
  <si>
    <t>1) ст. 15, п. 1, п.п. 7
2) ст. 1, п. 1
3) ст. 11, п 2, п.п. "г"</t>
  </si>
  <si>
    <t>1) 01.01.2006, не установлен
2) 30.05.2001, не установлен
3) 21.12.1994, не установлен</t>
  </si>
  <si>
    <t xml:space="preserve">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 </t>
  </si>
  <si>
    <t>Федеральный закон от 06.10.2003 № 131-ФЗ "Об общих принципах организации местного самоуправления в Российской Федерации"</t>
  </si>
  <si>
    <t>Федеральный закон от 24.06.1999 № 120-ФЗ "Об основах системы профилактики безнадзорности и правонарушений несовершеннолетних"</t>
  </si>
  <si>
    <t>ст. 25, п. 2</t>
  </si>
  <si>
    <t>24.06.1999,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</si>
  <si>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t>
  </si>
  <si>
    <t xml:space="preserve">1) ст. 34, п. 9
2) ст. 22, п. 2
</t>
  </si>
  <si>
    <t xml:space="preserve">1) Федеральный закон от 06.10.2003 № 131-ФЗ "Об общих принципах организации местного самоуправления в Российской Федерации"
</t>
  </si>
  <si>
    <t xml:space="preserve">1) ст. 19
</t>
  </si>
  <si>
    <t xml:space="preserve">1) Федеральный закон от 06.10.2003 № 131-ФЗ "Об общих принципах организации местного самоуправления в Российской Федерации"
</t>
  </si>
  <si>
    <t xml:space="preserve">1) ст.17, п 3
</t>
  </si>
  <si>
    <t>РАЙОН</t>
  </si>
  <si>
    <t>минус АРХИВ (- 440,0) минус учеба мун.служ. РОНО (-9,9) минус учеба Администрация (-67,8) минус КСИ (0)</t>
  </si>
  <si>
    <t>минус учеба ЕДДС (-25,0) минус учеба раб. учрежд. РОНО (-202,1) минус учеба раб. уч. РКСО (0)- раб уч. ХЭУ(-13,6)</t>
  </si>
  <si>
    <t>минус ФОТ Валявиной О. и Березиной О.</t>
  </si>
  <si>
    <t>ФОТ Валявиной О. и Березиной О.</t>
  </si>
  <si>
    <t>АРХИВ</t>
  </si>
  <si>
    <t>ВСЯ УЧЕБА</t>
  </si>
  <si>
    <t>ИТОГО</t>
  </si>
  <si>
    <t>2.2.2</t>
  </si>
  <si>
    <t>2.2.3</t>
  </si>
  <si>
    <t>2.2.4</t>
  </si>
  <si>
    <t>вычитаю из 1401 1220130 (2.3.3)</t>
  </si>
  <si>
    <t>2.3.1</t>
  </si>
  <si>
    <t>2.3.3</t>
  </si>
  <si>
    <t>2.3.4</t>
  </si>
  <si>
    <t>2.3.5</t>
  </si>
  <si>
    <t>2.3.7</t>
  </si>
  <si>
    <t>2.3.8</t>
  </si>
  <si>
    <t>2.3.9</t>
  </si>
  <si>
    <t>2.3.10</t>
  </si>
  <si>
    <t>2.3.11</t>
  </si>
  <si>
    <t>2.3.12</t>
  </si>
  <si>
    <t>2.3.13</t>
  </si>
  <si>
    <t>2.3.14</t>
  </si>
  <si>
    <t>2.3.19</t>
  </si>
  <si>
    <t>2.3.20</t>
  </si>
  <si>
    <t>2.3.24</t>
  </si>
  <si>
    <t>2.3.26</t>
  </si>
  <si>
    <t>2.3.27</t>
  </si>
  <si>
    <t>2.3.28</t>
  </si>
  <si>
    <t>2.3.29</t>
  </si>
  <si>
    <t>2.3.30</t>
  </si>
  <si>
    <t>2.3.31</t>
  </si>
  <si>
    <t>2.3.35</t>
  </si>
  <si>
    <t>2.3.36</t>
  </si>
  <si>
    <t>ВСЕГО</t>
  </si>
  <si>
    <t>пл</t>
  </si>
  <si>
    <t>ф</t>
  </si>
  <si>
    <t>мин уч. Мун служ.</t>
  </si>
  <si>
    <t>мин уч. Раб. Учр.</t>
  </si>
  <si>
    <t>1.2.1</t>
  </si>
  <si>
    <t>1.4</t>
  </si>
  <si>
    <t>1.4.1.4</t>
  </si>
  <si>
    <t>1.4.1.46</t>
  </si>
  <si>
    <t>1.1.1</t>
  </si>
  <si>
    <t>1.1.2</t>
  </si>
  <si>
    <t>1.1.9</t>
  </si>
  <si>
    <t>1.1.23</t>
  </si>
  <si>
    <t>1.2.5</t>
  </si>
  <si>
    <t xml:space="preserve">1) Федеральный закон от 06.10.2003 № 131-ФЗ "Об общих принципах организации местного самоуправления в Российской Федерации"
2) Федеральный закон от 21.12.2001 № 178-ФЗ " О приватизации государственного и муниципального имущества" </t>
  </si>
  <si>
    <t>1) ст. 15, п. 1, п.п. 3
2) ст. 4, п. 3</t>
  </si>
  <si>
    <t xml:space="preserve">ст. 1, п. 1
</t>
  </si>
  <si>
    <t>1.1.3</t>
  </si>
  <si>
    <t>1.1.5</t>
  </si>
  <si>
    <t>02</t>
  </si>
  <si>
    <t>1.5</t>
  </si>
  <si>
    <t>1.5.3.1</t>
  </si>
  <si>
    <t>1.5.4.2.1</t>
  </si>
  <si>
    <t>1.1.14</t>
  </si>
  <si>
    <t>1.1.30</t>
  </si>
  <si>
    <t>1.4.1.5</t>
  </si>
  <si>
    <t>1.4.1.42</t>
  </si>
  <si>
    <t>1.4.1.37</t>
  </si>
  <si>
    <t>1.4.1.47</t>
  </si>
  <si>
    <t>1.4.1.43</t>
  </si>
  <si>
    <t>1.4.1.49</t>
  </si>
  <si>
    <t>1.4.1.40</t>
  </si>
  <si>
    <t>1.4.1.35</t>
  </si>
  <si>
    <t>1.4.1.28</t>
  </si>
  <si>
    <t>1.4.1.13</t>
  </si>
  <si>
    <t>1.4.1.15</t>
  </si>
  <si>
    <t>1.4.1.19</t>
  </si>
  <si>
    <t>1.4.1.30</t>
  </si>
  <si>
    <t>1.4.1.23</t>
  </si>
  <si>
    <t>1.4.1.16</t>
  </si>
  <si>
    <t>1.4.1.27</t>
  </si>
  <si>
    <t>1.4.1.33</t>
  </si>
  <si>
    <t>1.4.1.22</t>
  </si>
  <si>
    <t>1.4.1.32</t>
  </si>
  <si>
    <t>1) Федеральный закон от 06.10.2003 № 131-ФЗ "Об общих принципах организации местного самоуправления в Российской Федерации"
2) Федеральный закон от 10.12.1995 № 196-ФЗ "О безопасности дорожного движения" 
3) Постановление Правительства Российской Федерации от 15.12.2004 № 787 "Об утверждении Положения об основах государственного регулирования тарифов на железнодорожном транспорте и правил предоставления исключительных тарифов на железнодорожном транспорте"</t>
  </si>
  <si>
    <t>1) ст. 15, п. 1, п.п. 6
2) ст. 6, п. 4
3) п. 1</t>
  </si>
  <si>
    <t>1) 01.01.2006, не установлен
2) 10.12.1995, не установлен
3) 15.12.2004, не установлен</t>
  </si>
  <si>
    <t>08</t>
  </si>
  <si>
    <t>1.1.6</t>
  </si>
  <si>
    <t>1.1.41</t>
  </si>
  <si>
    <t>1.1.21</t>
  </si>
  <si>
    <t>12</t>
  </si>
  <si>
    <t>ст.17, п. 1, аб. 6</t>
  </si>
  <si>
    <t>1.2.12</t>
  </si>
  <si>
    <t>1) Федеральный закон от 06.10.2003 № 131-ФЗ "Об общих принципах организации местного самоуправления в Российской Федерации"
2) Федеральный закон от 10.01.2002 № 7-ФЗ "Об охране окружающей среды"
3) Постановление Минприроды России от 19.03.2012 № 69 "Об утверждении порядка ведения государственного кадастра особо охраняемых природных территорий"</t>
  </si>
  <si>
    <t>1) ст. 15, п. 1, п.п. 9
2) ст. 7, п. 3, абз. 2
3) п. 2</t>
  </si>
  <si>
    <t>1) 01.01.2006, не установлен
2) 10.01.2002, не установлен
3) 25.06.2012, не установлен</t>
  </si>
  <si>
    <t>1.1.13</t>
  </si>
  <si>
    <t>1.4.1.2</t>
  </si>
  <si>
    <t>1) Федеральный закон от 06.10.2003 № 131-ФЗ "Об общих принципах организации местного самоуправления в Российской Федерации"
2) Федеральный закон от 26.03.2003 № 35-ФЗ "Об электроэнергетике"
3) Федеральный закон от 31.03.1999 № 69-ФЗ "О газоснабжении в Российской Федерации"</t>
  </si>
  <si>
    <t>1) ст. 15, п. 1, п.п. 4
2) ст. 21, п. 4, абз. 14
3) ст. 7</t>
  </si>
  <si>
    <t>1.1.4</t>
  </si>
  <si>
    <t>1.4.1.8</t>
  </si>
  <si>
    <t>1.4.1.18</t>
  </si>
  <si>
    <t>1.1.7</t>
  </si>
  <si>
    <t>1.4.1.6</t>
  </si>
  <si>
    <t>1.4.1.7</t>
  </si>
  <si>
    <t>полностью</t>
  </si>
  <si>
    <t>1.1.22</t>
  </si>
  <si>
    <t>1.1.32</t>
  </si>
  <si>
    <t>1.4.1.44</t>
  </si>
  <si>
    <t>1.4.1.45</t>
  </si>
  <si>
    <t xml:space="preserve">Постановление Правительства РФ от 07.11.2005 № 659 "Об утверждении норм материального обеспечения детей-сирот и детей, оставшихся без попечения родителей, лиц из числа детей-сирот и детей, оставшихся без попечения родителей, обучающихся и воспитывающихся в федеральных государственных образовательных учреждениях, несовершеннолетних, обучающихся и воспитывающихся в федеральных государственных образовательных учреждениях - специальных профессиональных училищах открытого и закрытого типа и федеральном государственном учреждении "Сергиево Посадский детский дом слепоглухих Федерального агентства по здравоохранению и социальному развитию"
</t>
  </si>
  <si>
    <t>07.11.2005, не установлено</t>
  </si>
  <si>
    <t>1.4.1.10</t>
  </si>
  <si>
    <t>1.4.1.29</t>
  </si>
  <si>
    <t>1.1.31</t>
  </si>
  <si>
    <t>1) Федеральный закон от 06.10.2003 № 131-ФЗ "Об общих принципах организации местного самоуправления в Российской Федерации"
2) Закон Российской Федерации от 27.12.1991 № 2124-1 "О средствах массовой информации"</t>
  </si>
  <si>
    <t>1) ст. 17, п. 1, п.п. 7
2) ст. 6</t>
  </si>
  <si>
    <t>1.2.13</t>
  </si>
  <si>
    <t>1.5.1</t>
  </si>
  <si>
    <t xml:space="preserve">1) Федеральный закон от 06.10.2003 № 131-ФЗ "Об общих принципах организации местного самоуправления в Российской Федерации"
2) Федеральный закон от 22.10.2004 № 125-ФЗ "Об архивном деле в Российской Федерации"
</t>
  </si>
  <si>
    <t xml:space="preserve">1) ст. 15, п. 1, п.п. 16
2) ст. 4, п. 3
</t>
  </si>
  <si>
    <t xml:space="preserve">1) ст. 17, п. 8.1
2) ст. 11, п. 1, пп. 7
</t>
  </si>
  <si>
    <t xml:space="preserve">1) 06.10.2003,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</si>
  <si>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24.07.2007 № 209-ФЗ "О развитии малого и среднего предпринимательства в Российской Федерации"
3) Федеральный закон от 10.01.1996 № 4-ФЗ "О мелиорации земель"                                                 </t>
  </si>
  <si>
    <t xml:space="preserve">1) ст. 15, п. 1, п.п. 25
2) ст. 11
3) ст. 16
</t>
  </si>
  <si>
    <t>1) Федеральный закон от 06.10.2003 № 131-ФЗ "Об общих принципах организации местного самоуправления в Российской Федерации"
2) Федеральный закон от 04.12.2007 №329-ФЗ "О физической культуре и спорте в Российской Федерации"
3) Постановление Правительства Российской Федерации от 24.07.2000 №551 "О военно-патриотических молодежных объединениях"</t>
  </si>
  <si>
    <t>1) ст. 15, п. 1, п.п. 27
2) ст. 13
3) п. 1, утвержденного положения</t>
  </si>
  <si>
    <t>1) 01.01.2006, не установлен
2) 04.12.2009, не установлен
3) 24.07.2000, не установлен</t>
  </si>
  <si>
    <t>1. Расходные обязательства, возникшие в результате принятия нормативных правовых актов Княгининского  района, заключения договоров (соглашений) в рамках реализации вопросов местного значения муниципального района, всего</t>
  </si>
  <si>
    <t>в том числе:</t>
  </si>
  <si>
    <t>1.3.владение, пользование и распоряжение имуществом, находящимся в муниципальной собственности муниципального района</t>
  </si>
  <si>
    <t>1.4.организация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</si>
  <si>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1.6.создание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</si>
  <si>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1.9.участие в предупреждении и ликвидации последствий чрезвычайных ситуаций на территории муниципального района</t>
  </si>
  <si>
    <t>1.13.организация мероприятий межпоселенческого характера по охране окружающей среды</t>
  </si>
  <si>
    <t>1.19.формирование и содержание муниципального архива, включая хранение архивных фондов поселений</t>
  </si>
  <si>
    <t>1.30.создание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</si>
  <si>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1.32.организация и осуществление мероприятий межпоселенческого характера по работе с детьми и молодежью</t>
  </si>
  <si>
    <t>2.Расходные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всего</t>
  </si>
  <si>
    <t>2.1.функционирование органов местного самоуправления</t>
  </si>
  <si>
    <t>2.5.создание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</si>
  <si>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2.13.учреждение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</si>
  <si>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2.15.организация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</si>
  <si>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 xml:space="preserve">3. Расходные обязательства, возникшие в результате принятия нормативных правовых актов Княгининского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</si>
  <si>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3.1.4.Субвенции на осуществление полномочий по созданию и организации деятельности муниципальных комиссий по  делам несовершеннолетних и защите их прав</t>
  </si>
  <si>
    <t>3.1.27. 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областного бюджета</t>
  </si>
  <si>
    <t>3.1.44.Субвенции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</si>
  <si>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9</t>
  </si>
  <si>
    <t>всего</t>
  </si>
  <si>
    <t>БДО</t>
  </si>
  <si>
    <t>БПО</t>
  </si>
  <si>
    <t>3.1.24.Субвенции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которыми за ними сохранено, в целях обеспечения надлежащего санитарного и технического состояния этих жилых помещений</t>
  </si>
  <si>
    <t>Федеральный закон от 21.12.1996 № 159-ФЗ "О дополнительной гарантии социальной поддержки детей сирот и детей , оставшихся без попечения родителей"</t>
  </si>
  <si>
    <t>23.12.1996
не установлен</t>
  </si>
  <si>
    <t>1.21 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</si>
  <si>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 xml:space="preserve">3.1.50. Субвенция на  организацию и осуществление деятельности по опеке и попечительству в отношении совершеннолетних граждан
</t>
  </si>
  <si>
    <t xml:space="preserve"> субъекта Российской Федерации, органа местного самоуправления</t>
  </si>
  <si>
    <t>01          01          04</t>
  </si>
  <si>
    <t xml:space="preserve">04            13            10    </t>
  </si>
  <si>
    <t>Наименование субъекта бюджетного планирования  (для реестра расходных обязательств субъекта бюджетного планирования районного бюджета)</t>
  </si>
  <si>
    <t>Единица измерения: тыс руб (с точностью до первого десятичного знака)</t>
  </si>
  <si>
    <t>1.16 участие в организации деятельности по сбору (в том числе раздельному сбору), транспортированию , обработке, утилизации, обезвреживанию, захоронению тко на территории соответствующих муниципальных районов</t>
  </si>
  <si>
    <t>2.9  полномочиями в сфере водоснабжения и водоотведения, предусмотренными  ФЗ  "О водоснабжении и водоотведении"</t>
  </si>
  <si>
    <t>Федеральный закон "О водоснабжении и водоотведении" от 07.12.2011 N 416-ФЗ</t>
  </si>
  <si>
    <t>07.12.2011 не установлен</t>
  </si>
  <si>
    <t>4.4.2. в иных случаях, не связанных с заключением соглашений, предусмотренных в подпункте 1.4.1, всего</t>
  </si>
  <si>
    <t>4. Расходные обязательства, возникшие в результате принятия нормативных правовых актов Княгининского района, заключения соглашений, предусматривающих предоставление межбюджетных трансфертов из бюджетаКнягининского района другим бюджетам бюджетной системы Российской Федерации, всего</t>
  </si>
  <si>
    <t>4.1. по предоставлению
дотаций на выравнивание бюджетной обеспеченности городских, сельских поселений, всего</t>
  </si>
  <si>
    <t>4.2. по предоставлению субсидий в бюджет субъекта Российской Федерации, всего</t>
  </si>
  <si>
    <t>4.3. 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</si>
  <si>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в том числе</t>
  </si>
  <si>
    <t>4.4. по предоставлению иных межбюджетных трансфертов, всего</t>
  </si>
  <si>
    <t>4.4.1. 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</si>
  <si>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3.1. за счет субвенций, предоставленных из
федерального бюджета или бюджета субъекта Российской Федерации, всего</t>
  </si>
  <si>
    <t xml:space="preserve">1) 06.10.2003, не установлен                            
</t>
  </si>
  <si>
    <t>06.10.2003, не установлен</t>
  </si>
  <si>
    <t>1) 06.10.2003, не установлен
2) 27.12.1991, не установлен</t>
  </si>
  <si>
    <t>1) 06.10.2003, не установлен
2) 02.03.2007, не установлен</t>
  </si>
  <si>
    <t xml:space="preserve">1) 06.10.2003, не установлен
2) 24.07.2007, 31.12.2013
3) 10.01.1996, не установлен
</t>
  </si>
  <si>
    <t xml:space="preserve">1) 06.10.2003, не установлен
2) 22.10.2004, не установлен
</t>
  </si>
  <si>
    <t>1) 06.10.2003, не установлен
2) 26.03.2003, не установлен
3) 31.03.1999, не установлен</t>
  </si>
  <si>
    <t>1) 06.10.2003, не установлен
2) 21.12.2001, не установлен</t>
  </si>
  <si>
    <t xml:space="preserve">Федеральный закон от 06.10.2003 № 131-ФЗ "Об общих принципах организации местного самоуправления в Российской Федерации"
</t>
  </si>
  <si>
    <t xml:space="preserve">06.10.2003, не установлен
</t>
  </si>
  <si>
    <t xml:space="preserve"> ст. 15
</t>
  </si>
  <si>
    <t xml:space="preserve"> ст. 15
</t>
  </si>
  <si>
    <t>1.42.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</si>
  <si>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1.41.дорожная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t>
  </si>
  <si>
    <t>09</t>
  </si>
  <si>
    <t>ФЕДЕРАЛЬНЫЙ ЗАКОН 08.11.2007г. №257 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</si>
  <si>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1)12.11.2007г., не установлен</t>
  </si>
  <si>
    <t>ст. 139</t>
  </si>
  <si>
    <t>06       05</t>
  </si>
  <si>
    <t>03         02</t>
  </si>
  <si>
    <t>Бюджетный кодекс Российской Федерации</t>
  </si>
  <si>
    <t xml:space="preserve">1) 03.08.1998,
не установлен
</t>
  </si>
  <si>
    <t xml:space="preserve">
10      05</t>
  </si>
  <si>
    <t xml:space="preserve">
03         02</t>
  </si>
  <si>
    <t>1.46 участие в предупреждении и ликвидации последствий чрезвычайных ситуаций в границах сельского поселения</t>
  </si>
  <si>
    <t>1.48 сохранение, использование и популяризация объектов культурного наследия (памятников истории и культуры), находящихся в собственности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</si>
  <si>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Федеральный закон от 21.12.1994 № 68-ФЗ "О защите населения и территорий от чрезвычайных ситуаций природного и техногенного характера"</t>
  </si>
  <si>
    <t>24.12.1994г., не установлен</t>
  </si>
  <si>
    <t>13</t>
  </si>
  <si>
    <t>2.10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</si>
  <si>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Федеральный закон "Об основных гарантиях избирательных прав и права на участие в референдуме граждан Российской Федерации" от 12.06.2002 N 67-ФЗ</t>
  </si>
  <si>
    <t>15.06.2002 не установлен</t>
  </si>
  <si>
    <t>05     04</t>
  </si>
  <si>
    <t>03    09</t>
  </si>
  <si>
    <t>отчетный  2020 год</t>
  </si>
  <si>
    <t xml:space="preserve">1) Федеральный закон от 06.10.2003 № 131-ФЗ "Об общих принципах организации местного самоуправления в Российской Федерации"
2) Федеральный закон от 26.03.2003 № 35-ФЗ "Об электроэнергетике"
</t>
  </si>
  <si>
    <t xml:space="preserve">1) ст. 15, п. 1, п.п. 4
2) ст. 21, п. 4, абз. 14
</t>
  </si>
  <si>
    <t xml:space="preserve">1) 06.10.2003, не установлен
2) 26.03.2003, не установлен
</t>
  </si>
  <si>
    <t xml:space="preserve">
01</t>
  </si>
  <si>
    <t xml:space="preserve">
13</t>
  </si>
  <si>
    <t>1.40.организация в границах сельского поселения электро-, тепло-, газо- и водоснабжения населения, водоотведения, снабжение населения топливом в пределах полномочий, установленных законодательством Российской Федерации</t>
  </si>
  <si>
    <t>текущий 
 2021 год</t>
  </si>
  <si>
    <t xml:space="preserve">1) 06.10.2003, не установлен
</t>
  </si>
  <si>
    <t xml:space="preserve">1) полностью
</t>
  </si>
  <si>
    <t>очередной 2022 год</t>
  </si>
  <si>
    <t>12                         13       01</t>
  </si>
  <si>
    <t>04                      01     05</t>
  </si>
  <si>
    <t>02     12</t>
  </si>
  <si>
    <t>05     05</t>
  </si>
  <si>
    <t>01    03</t>
  </si>
  <si>
    <t>1.66  предоставление социальных выплат на возмещение части процентной ставки по кредитам, полученным гражданами на газификацию жилья в российских кредитных организациях</t>
  </si>
  <si>
    <t>Княгининский муниципальный район</t>
  </si>
  <si>
    <t xml:space="preserve">Реестр расходных обязательств муниципальных образований, входящих в состав Нижегородской области  </t>
  </si>
  <si>
    <t>22.12.2021г.</t>
  </si>
  <si>
    <t>1.1.Составление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</si>
  <si>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 xml:space="preserve">1) ст. 15, п. 1, п.п. 1
2) ст. 22, п. 2
</t>
  </si>
  <si>
    <t>1)  06.10.2003, не установлен, не установлен
2) 02.03.2007, не установлен</t>
  </si>
  <si>
    <t>06</t>
  </si>
  <si>
    <t>1.2. Установление, изменение и отмена местных налогов и сборов муниципального района</t>
  </si>
  <si>
    <t xml:space="preserve">ст. 15, п. 1, п.п. 2
</t>
  </si>
  <si>
    <t xml:space="preserve"> 06.10.2003, не установлен, не установлен</t>
  </si>
  <si>
    <t>01
03        04
05</t>
  </si>
  <si>
    <t>11
09         10             02</t>
  </si>
  <si>
    <t>10
10</t>
  </si>
  <si>
    <t>03
04</t>
  </si>
  <si>
    <t>01 
01          03         01         04   03</t>
  </si>
  <si>
    <t>04
06            09         13         10    10</t>
  </si>
  <si>
    <t xml:space="preserve">1) ст. 60
</t>
  </si>
  <si>
    <t>14</t>
  </si>
  <si>
    <t>в целом</t>
  </si>
  <si>
    <t>10.12.2010, не установлен</t>
  </si>
  <si>
    <t>01
01</t>
  </si>
  <si>
    <t>03
06</t>
  </si>
  <si>
    <t>1.14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</si>
  <si>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Федеральный Закон от 06.10.2003 №131-ФЗ, «Об общих принципах организации местного самоуправления в Российской Федерации»</t>
  </si>
  <si>
    <t>ст.15, п.1 п.п.11</t>
  </si>
  <si>
    <t>06.10,2003</t>
  </si>
  <si>
    <t>1.31 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</si>
  <si>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11</t>
  </si>
  <si>
    <t>1.22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</si>
  <si>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Федеральный Закон от 29.12.1994 №78-ФЗ "О библиотечном деле"</t>
  </si>
  <si>
    <t>ст.15, п.1,п.п.19, ст.4, п.1</t>
  </si>
  <si>
    <t>1.23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</si>
  <si>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Федеральный Закон  от 06.10.2003 №131-ФЗ «Об общих принципах организации местного самоуправления в Российской Федерации»</t>
  </si>
  <si>
    <t>ст.15, п.1 п.п.19.1</t>
  </si>
  <si>
    <t>08
04          08</t>
  </si>
  <si>
    <t>02
01            01</t>
  </si>
  <si>
    <t>04
04</t>
  </si>
  <si>
    <t>12
05</t>
  </si>
  <si>
    <t>3.1.5.Субвенции  на осуществление полномочий по поддержке сельскохозяйственного производства</t>
  </si>
  <si>
    <t>3.1.28. Субвенция на возмещение части затрат на приобретение оборудования и техники  за счет средств областного бюджета</t>
  </si>
  <si>
    <t xml:space="preserve">3.1.51. Субвенция на осуществление полномочий по созданию административных комиссий в Нижегородской облости и на осуществление отдельных полномочий в области законодательства об административных правонарушениях
</t>
  </si>
  <si>
    <t>3.1.52 Субсидия на возмещение части затрат на поддержку элитного семеноводства за счет средств областного бюджета</t>
  </si>
  <si>
    <t>3.1.53 Сусидии на возмещение части затрат на поддержку племенного животноводства  за счет средств областного бюджета</t>
  </si>
  <si>
    <t>3.1.54. Субсидии на осуществление полномочий по организации проведения мероприятий при осуществлении деятельности по обращению с животными в части отлова и содержания животных без владельцев</t>
  </si>
  <si>
    <t>3.1.55. Субсидии на возмещение части затрат на поддержку собственного производства молока за счет средств федерального  бюджета</t>
  </si>
  <si>
    <t>Постановление Правительства  России от 30.11.2019г. " 1573 "О внесении изменений в государственную программу развития сельского хозяйства и регулирования рынков сельскохозяйственной продукции, сырья и продовольствия и признании утратившим силу отдельных актов и отдельных положений актов Правительства РФ"</t>
  </si>
  <si>
    <t>В целом</t>
  </si>
  <si>
    <t>01.01.2020г. "Не установлена"</t>
  </si>
  <si>
    <t>3.1.56. Субсидия на возмещение части затрат, связанных с производством, реализацией и отгрузкой на собственную переработку сельскохозяйственных культур по ставке на 1 гектар за счет средств областного бюджета</t>
  </si>
  <si>
    <t>3.1.57. Субсидии на возмещение части затрат на поддержку собственного производства молока за счет средств областного бюджета</t>
  </si>
  <si>
    <t>3.1.58. Субвенции на возмещение части затрат на поддержку элитного семеноводства за счет средств федерального  бюджета</t>
  </si>
  <si>
    <t>3.1.59. Субсидия на возмещение части затрат, связанных с производством, реализацией и отгрузкой на собственную переработку сельскохозяйственных культур по ставке на 1 гектар за счет средств федерального бюджета</t>
  </si>
  <si>
    <t>1.67 Приобретение жилых помещений для предоставления гражданам, утратившим жилые помещения в результате пожара, по договорам социального найиа</t>
  </si>
  <si>
    <t>3.1.64 Субсидии на возмещение части затрат на производство и реализацию зерновых культур за счет средств областного бюджета</t>
  </si>
  <si>
    <t>3.1.65 Субсидии на возмещение части затрат на производство и реализацию зерновых культур за счет средств федерального бюджета</t>
  </si>
  <si>
    <t>4.5 по предоставлению субсидий, в том числе:</t>
  </si>
  <si>
    <t>4.5.1. Субсидии из районного бюджета на обработку территории населенных пунктой поселений Княгининского муниципального района от борщевика Сосновского</t>
  </si>
  <si>
    <t>11.11.2020г., " не установлена"</t>
  </si>
  <si>
    <t>150,0</t>
  </si>
  <si>
    <t>1.7.участие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</si>
  <si>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07</t>
  </si>
  <si>
    <t>0</t>
  </si>
  <si>
    <t>04
07
07
07
07                                                                                                                                                                                                          07</t>
  </si>
  <si>
    <t>01
01
02                                                 03
07
09</t>
  </si>
  <si>
    <t xml:space="preserve">1) Федеральный закон от 06.10.2003 № 131-ФЗ "Об общих принципах организации местного самоуправления в Российской Федерации"
2) Закон Российской Федерации от 10.07.1992 № 3266-1 "Об образовании"
3) Федеральный закон от 21.12.1996 № 159-ФЗ "О дополнительных гарантиях по социальной поддержке детей сирот и детей оставшихся без попечения родителей"                                                                                4) Закон Российской Федерации от 29.12.2012 № 273-ФЗ "Об образовании в Российской Федерации"
</t>
  </si>
  <si>
    <t xml:space="preserve">1) ст. 15, п. 1, п.п. 11
2) ст. 5
3) ст. 5
4) гл.7, гл. 10
</t>
  </si>
  <si>
    <t xml:space="preserve">1) 06.10.2003, не установлен
2) 10.07.1992, не установлен
3) 21.12.1996, не установлен
4) 01.09.2013, не установлен 
</t>
  </si>
  <si>
    <t>01         01        04        10        10       01    03    04    05
11
07</t>
  </si>
  <si>
    <t>04         13         10         01         03         02    14         08    01
05
09</t>
  </si>
  <si>
    <t>01             03           04        07        07 
07       12    04
08</t>
  </si>
  <si>
    <t>13             09            12         03         07 
09        01    08
04</t>
  </si>
  <si>
    <t xml:space="preserve">3.1.2.Субвенции на исполнение полномочий в сфере общего образования в муниципальных дошкольных образовательных организациях </t>
  </si>
  <si>
    <t>1) Закон Российской Федерации от 10.07.1992 № 3266-1 "Об образовании"
2)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3) Закон Российской Федерации от 29.12.2012 № 273-ФЗ "Об образовании в Российской Федерации"</t>
  </si>
  <si>
    <t xml:space="preserve">1) ст. 29, п. 6.1
2) ст. 26.3, п.2, п.п. 13
3) гл.7, гл. 10
</t>
  </si>
  <si>
    <t xml:space="preserve">1) 10.07.1992, 31.08.2013
2) 06.10.1999, не установлен
3) 01.09.2013, не установлен
</t>
  </si>
  <si>
    <t xml:space="preserve">1) Закон Нижегородской области от 21.10.2005 № 140-З "О наделении органов местного самоуправления отдельными государственными полномочиями в области образования"
2) Закон Нижегородской области от 10.12.2004 № 145-З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области общего образования"                                               3) Закон Нижегородской области от 28.11.2013 № 160-З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 </t>
  </si>
  <si>
    <t>1) 21.10.2005, не установлен
2)10.12.2004, 31.12.2013
3) 01.01.2014, не установлен</t>
  </si>
  <si>
    <t>3.1.6.Субвенции на осуществление полномочий по организационно-техническому и информационно-методическому сопровождению аттестации педагогических работников муниципальных и частных организаций, осуществляющих образовательную деятельность, с целью установления соответствия уровня квалификации требованиям, предъявляемым к первой квалификационной категории</t>
  </si>
  <si>
    <t>ст. 19, п. 5</t>
  </si>
  <si>
    <t xml:space="preserve">3.1.7.Субвенции на осуществление полномочий по организации и осуществлению деятельности по опеке и попечительству в отношении несовершеннолетних граждан </t>
  </si>
  <si>
    <t>ст. 20</t>
  </si>
  <si>
    <t>06.10.2003,
не установлен</t>
  </si>
  <si>
    <t>3.1.8.Субвенции на исполнение полномочий в сфере общего образования в муниципальных общеобразовательных организациях</t>
  </si>
  <si>
    <t>1) ст. 6, п. 1
2) ст. 2, ст. 3
                                                                                                                                                                                                                                                                                                                                                                                                                                                                                                                                                                                                               3) полностью</t>
  </si>
  <si>
    <t xml:space="preserve">3.1.9.Субвенции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 частных образовательных организациях, реализующих образовательную программу дошкольного образования, в том числе обеспечение организации выплаты компенсации части родительской платы </t>
  </si>
  <si>
    <t>1) Закон Российской Федерации от 10.07.1992 № 3266-1 "Об образовании"                                                               2) Закон Российской Федерации от 29.12.2012 № 273-ФЗ "Об образовании в Российской Федерации"</t>
  </si>
  <si>
    <t>ст. 52.2, п. 3</t>
  </si>
  <si>
    <t>1) 10.07.1992,
31.12.2013
2) 01.09.2013, не установлен</t>
  </si>
  <si>
    <t>3.1.17.Субвенции на осуществление выплат на возмещение части расходов по приобретению путевок в детские санатории, санаторно-оздоровительные центры (лагеря) круглогодичного действия и иные организации, осуществляющие санаторно-курортное лечение детей в соответствии с имеющейся лицензией, иные организации, осуществляющие санаторно-курортную помощь детям в соответствии с имеющейся лицензией, расположенные на территории Российской Федерации</t>
  </si>
  <si>
    <t>1) Федеральный закон от 06.10.2003 № 131-ФЗ "Об общих принципах организации местного самоуправления в Российской Федерации"
2) Федеральный закон от 24.07.98 № 124-ФЗ "Об основных гарантиях прав ребенка в Российской Федерации"</t>
  </si>
  <si>
    <t>1) ст. 19
2) ст. 5, п. 2, ст. 12</t>
  </si>
  <si>
    <t>1) 06.10.2003, не установлен
2) 03.08.1998, не установлен</t>
  </si>
  <si>
    <t>3.1.48..Субвенции на исполнение полномочий по финансовому обеспечению осуществления присмотра и  ухода за детьми-инвалидами, детьми-сиротами и детьми,оставшимися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образовательные программы дошкольного образования.</t>
  </si>
  <si>
    <t>3.1.49..Субвенции на исполнение полномочий по финансовому обеспечению двухразовым бесплатным питанием обучающихся с ограниченными возможностями здоровья, не проживающих в муниципальных организациях, осуществляющих образова</t>
  </si>
  <si>
    <t>3.1.60..Субвенции на исполнение полномочий по финансовому обеспечению выплат ежемесячного денежного вознаграждения за классное руководство педагогическим работникам муниципальных образовательных организаций Нижегородской области, реализующих образовательные программы начального, основного общего и среднего общего обоазования, в том числе адаптированные основные общеобразовательные программы.</t>
  </si>
  <si>
    <t>3.1.61..Субвенции на исполнение полномочий по финансовому обеспечению выплаты компенсации педагогическим работникам за работу по подготовке и проведению государственной итоговой аттестации по образовательным программам основного общего и среднего образования</t>
  </si>
  <si>
    <t>1) Закон Нижегородской области от 03.08.2007 № 99-З "О муниципальной службе в Нижегородской области" 2)Решение Земского собрания Княгининского муниципального района Нижегородской области от 29.12.2019 №69 "Об утверждении Положения о финансовом управлении администрации Княгининского муниципального района Нижегородской области в новой редакции" 3) Постановление администрации Княгининского муниципального района Нижегородской области от 02.12.2019 № 963 "Об утверждении муниципальной программы Княгининского муниципального района Нижегородской области "Управление муниципальными финансами Княгининского муниципального района" на 2020-2024 годы"</t>
  </si>
  <si>
    <t>1)ст. 38, абз, 1; 2) раздел 1, пункт 1.6; 3)  полностью</t>
  </si>
  <si>
    <t xml:space="preserve">1)03.08.2007, не установлен; 2) 29.11.2019, не установлен; 3) 01.01.2020-31.12.2024
</t>
  </si>
  <si>
    <t>1)Закон Нижегородской области от 13.07.2004 № 70-З "О приватизации государственного имущества в Нижегородской области"2)Постановление администрации Княгининского муниципального района Нижегородской области от 02.12.2019 №961 "Об утверждении муниципальной программы Княгининского муниципального района Нижегородской области «Управление муниципальной собственностью Княгининского муниципального района Нижегородской области» на 2020-2024 годы" 3) Решение Земского собрания Княгининского района Нижегородской области от 23.04.2010 №25 "Об утверждении Положения об администрации Княгининского района Нижегородской области в новой редакции"</t>
  </si>
  <si>
    <t>1) 13.07.2004, не установлен; 2)01.01.2020-31.12.2024 3)23.04.2010. не установлен</t>
  </si>
  <si>
    <t>1) Закон Нижегородской области от 05.09.2012 № 117-З "Об энергосбережении и повышении энергетической эффективности на территории Нижегородской области"
2) Постановление Правительства Нижегородской области от 13.05.2008 № 187 "Об утверждении Положения о порядке предоставления из средств областного бюджета социальных выплат на возмещение части процентной ставки по кредитам, полученным гражданами на газификацию жилья в российских кредитных организациях"; 3)Постановление администрации княгининского района от 17.03.2016 №666 "О порядке предоставления материальной помощи гражданам, находящимся в трудной жизненной ситуации" 4) Постановление администрации Княгининского муниципального района Нижегородской области от 02.12.2019 № 962 "Об утверждении муниципальной программы Княгининского муниципального района Нижегородской области "Обеспечение населения Княгининского муниципального района Нижегородской области качественными услугами в сфере жилищно-коммунального хозяйства и транспортного обслуживания" на 2020-2024 годы"; 5) Решение Земского собрания Княгининского района Нижегородской области от 23.04.2010 №25 "Об утверждении Положения об администрации Княгининского района Нижегородской области в новой редакции"</t>
  </si>
  <si>
    <t xml:space="preserve">1) ст.5, абз, 11; 2) полностью; 3) в целом; 4) в целом;5)подпункт 20 пункта 3.2.  части 3 Положения
</t>
  </si>
  <si>
    <t>1) 05.09.2012, не установлен; 2) 26.06.2008, не установлен; 3) 17.03.2016, не установлен 4) 01.01.2020- 31.12.2024; 5)23.04.2010. не установлен</t>
  </si>
  <si>
    <t>1) Постановление Правительства Нижегородской области от 21.01.2005 № 3 "О введении на территории Нижегородской области единого социального проездного билета"
2) Постановление Правительства Нижегородской области от 06.03.2009 № 100 "Об организации транспортного обслуживания населения автомобильным транспортом в пригородном и межмуниципальном сообщении на территории Нижегородской области"; 3) Постановление администрации Княгининского муниципального района Нижегородской области от 02.12.2019 № 962 "Об утверждении муниципальной программы Княгининского муниципального района Нижегородской области "Обеспечение населения Княгининского муниципального района Нижегородской области качественными услугами в сфере жилищно-коммунального хозяйства и транспортного обслуживания" на 2020-2024 годы" 4) Решение Земского собрания Княгининского района Нижегородской области от 23.04.2010 №25 "Об утверждении Положения об администрации Княгининского района Нижегородской области в новой редакции"</t>
  </si>
  <si>
    <t xml:space="preserve">2) п. 6;  2) полностью; 3) в целом 4)подпункт 22 пункта 3.2.  части 3 Положения
                                </t>
  </si>
  <si>
    <t xml:space="preserve">1) 21.01.2005, не установлен;   2) 01.04.2009-11.01.2016; 3) 01.01.2020- 31.12.2024 4)23.04.2010. не установлен
                            </t>
  </si>
  <si>
    <t xml:space="preserve"> 1)Закон Нижегородской области от 06.07.2012 №88-З "О профилактике правонарушений в Нижегородской области"; 2)Постановление администрации Княгининского муниципального района Нижегородской области от 18.11.2019 №901 "Об утверждении муниципальной программы Княгининского муниципального района Нижегородской области"Обеспечение безопасности жизни населения Княгининского муниципального района Нижегородской области" на 2020-2024 годы" 3) Решение Земского собрания Княгининского района Нижегородской области от 23.04.2010 №25 "Об утверждении Положения об администрации Княгининского района Нижегородской области в новой редакции"</t>
  </si>
  <si>
    <t>1) ст.11; 2)в целом; 3)подпункт 40 пункта 3.2.  части 3 Положения</t>
  </si>
  <si>
    <t>1)28.07.2012; 2)01.01.2020-31.12.2024 3)23.04.2010. не установлен</t>
  </si>
  <si>
    <t>1) Закон Нижегородской области от 04.01.1996 № 17-З "О защите населения и территорий Нижегородской области от чрезвычайных ситуаций природного и техногенного характера"     
2) Постановление Правительства Нижегородской области от 11.04.2006 № 116 "Об утверждении Положения о порядке формирования и расходования целевого финансового резерва для предупреждения и ликвидации чрезвычайных ситуаций и последствий стихийных бедствий"; 3)Постановление администрации Княгининского муниципального района Нижегородской области от 18.11.2019 №901 "Об утверждении муниципальной программы Княгининского муниципального района Нижегородской области"Обеспечение безопасности жизни населения Княгининского муниципального района Нижегородской области" на 2020-2024 годы" 4)Решение Земского собрания Княгининского района Нижегородской области от 23.04.2010 №25 "Об утверждении Положения об администрации Княгининского района Нижегородской области в новой редакции"</t>
  </si>
  <si>
    <t xml:space="preserve">1) ст. 24; 2) п. 7; 3)в целом 4)подпункт 23 пункта 3.2.  части 3 Положения
</t>
  </si>
  <si>
    <t xml:space="preserve">1) 04.01.1996, не установлен; 
2) 05.05.2006, не установлен; 3)01.01.2020-31.12.2024 4)23.04.2010. не установлен
</t>
  </si>
  <si>
    <t>1) Закон Нижегородской области от 10.09.1996 № 45-З "Об экологической безопасности"
2) Закон Нижегородской области от 07.09.2007 № 110-З "Об охране озелененных территорий Нижегородской области"; 3) Постановление администрации Княгининского муниципального района Нижегородской области от 02.12.2019 № 962 "Об утверждении муниципальной программы Княгининского муниципального района Нижегородской области "Обеспечение населения Княгининского муниципального района Нижегородской области качественными услугами в сфере жилищно-коммунального хозяйства и транспортного обслуживания" на 2020-2024 годы" 4) Постановление администрации Княгининского района Нижегородской области от 28.10.2016 №1963 "Об утверждении Положения об организации мероприятий межпоселенческого характера по охране окружающей среды на территории Княгининского района"</t>
  </si>
  <si>
    <t xml:space="preserve">1) 10.09.1996, не установлен; 2) 07.09.2007, не установлен; 3) 01.01.2020- 31.12.2024 4) 28.102016, не установлен
</t>
  </si>
  <si>
    <t>1) Закон Нижегородской области от 30.12.2005 № 212-З "О социальной поддержке отдельных категорий граждан в целях реализации их права на образование";2) Постановление администрации Княгининского муниципального района Нижегородской области от 02.12.2019 № 970 "Об утверждении муниципальной программы Княгининского муниципального района Нижегородской области "Развиие образования Княгининского муниципального района Нижегородской области" на 2020-2024 годы" 3) 3)Постановление администрации Княгининского муниципального района Нижегородской области от 02.12.2019 № 974 "Об утверждении муниципальной программы Княгининского муниципального района Нижегородской области "Развиие культуры, молодежной политики и туризма Княгининского муниципального района Нижегородской области" на 2020-2024 годы" 4) Решение Земского собрания Княгининского района Нижегородской области от 23.04.2010 №25 "Об утверждении Положения об администрации Княгининского района Нижегородской области в новой редакции"</t>
  </si>
  <si>
    <t xml:space="preserve">1) ст. 11, п. 2; 2)в целом; 3)в целом; 4)подпункт 26 пункта 3.2.  части 3 Положения
</t>
  </si>
  <si>
    <t xml:space="preserve">1) 30.12.2005, не установлен; 2) 01.01.2020- 31.12.2024 3)01.01.2020- 31.12.2024 4)23.04.2010. не установлен
</t>
  </si>
  <si>
    <t xml:space="preserve">1) ст. 18; 2) ст. 7, абз. 1, п. 3; 3) в целом 4) в целом
</t>
  </si>
  <si>
    <t xml:space="preserve">Постановление администрации Княгининского муниципального района Нижегородской области от 02.12.2019 № 962 "Об утверждении муниципальной программы Княгининского муниципального района Нижегородской области "Обеспечение населения Княгининского муниципального района Нижегородской области качественными услугами в сфере жилищно-коммунального хозяйства и транспортного обслуживания" на 2020-2024 годы" </t>
  </si>
  <si>
    <t>01.01.2020- 31.12.2024</t>
  </si>
  <si>
    <t>1)Закон Нижегородской области от 22.12.2005 № 209-З "Об архивном деле в Нижегородской области"; 2)Распоряжение администрации Княгининского района Нижегородской области от 22.11.2017 №230-р "Об утверждении Положения об архиве  Княгининского района Нижегородской области" 3)Решение Земского собрания Княгининского района Нижегородской области от 23.04.2010 №25 "Об утверждении Положения об администрации Княгининского района Нижегородской области в новой редакции"</t>
  </si>
  <si>
    <t xml:space="preserve"> 1)ст .8, п. 2; 2)пункт 1.7 3)подпункт 30 пункта 3.2.  части 3 Положения</t>
  </si>
  <si>
    <t>1)22.12.2005, не установлен; 2)21.11.2017, не установлен 3) 23.04.2010. не установлен</t>
  </si>
  <si>
    <t xml:space="preserve"> 1)Постановление Правительства Нижегородской области от 25.12.2015 №206-З "О промышленной политике в Нижегородской области"2)Постановление администрации Княгининского района Нижегородской области от 12.04.2017 №453 "Об утверждении Порядка предоставления субсидий из бюджета  Княгининского района Нижегородской области на возмещение затрат по оказанию услуг банного комплекса" 3) Постановление администрации Княгининского муниципального района Нижегородской области от 19.03.2021 №254 "Об утверждении Порядка предоставленияиз бюджета  Княгининского муниципального района субсидий на возмещение недополученных доходов предприятий, оказывающих населению услуги   банного комплекса на территории города Княгинино Княгининского района Нижегородской области"</t>
  </si>
  <si>
    <t>1) ст.9; 2)в целом 3) в целом</t>
  </si>
  <si>
    <t>1)25.12.2015, не установлен; 2)12.04.2017- 19.03.2021 3) 19.03.2021, не установлен</t>
  </si>
  <si>
    <t>1)Постановление администрации Княгининского муниципального района Нижегородской области от 02.12.2019 № 974 "Об утверждении муниципальной программы Княгининского муниципального района Нижегородской области "Развиие культуры, молодежной политики и туризма Княгининского муниципального района Нижегородской области" на 2020-2024 годы" 2)Решение Земского собрания Княгининского района Нижегородской области от 23.04.2010 №25 "Об утверждении Положения об администрации Княгининского района Нижегородской области в новой редакции"</t>
  </si>
  <si>
    <t>1) в целом 2)подпункт 31 пункта 3.2.  части 3 Положения</t>
  </si>
  <si>
    <t>1) 01.01.2020- 31.12.2024 2) 23.04.2010. не установлен</t>
  </si>
  <si>
    <t>1) Постановление Правительства Нижегородской области от 16.09.2010 №618 "Об утверждении комплексной целевой программы развития малого предпринимательства в Нижегородской области на 2011 - 2015 годы"                                                    2) Постановление Правительства Нижегородской области от 28.10.2013 № 780 (ред. от 03.03.2014) "Об утверждении государственной программы "Развитие предпринимательства и туризма Нижегородской области на 2014 - 2016 годы"                                                                                     3) Постановление Правительства Нижегородской области от 29.04.2014 № 290 "Об утверждении государственной программы "Развитие предпринимательства и туризма Нижегородской области"; 4)Постановление администрации Княгининского района Нижегородской области от 19.10.2018 № 831 "Об утверждении Порядка предоставления грантов в форме субсидий сельхозтоваропроизводителям за достижение на илучших показателей в развитии сельского хозяйства" 5)Решение Земского собрания Княгининского района Нижегородской области от 23.04.2010 №25 "Об утверждении Положения об администрации Княгининского района Нижегородской области в новой редакции"; 6) Постановление администрации Княгининского муниципального района Нижегородской области от 02.12.2019 №964 "Об утверждении муниципальной программы Княгининского муниципального района Нижегородской области "Развитие предпринимательства Княгининского муниципального района" на 2020-2024 годы" 7) Постановление администрации Княгининского муниципального района Нижегородской области от 10.04.2020 №369 "О порядке предоставления субсидии на развитие Автономной некоммерческой организации "Княгининский центр развития бизнеса"</t>
  </si>
  <si>
    <t>1) п.3; 2) п.1; 3)пункт 6; 4)в целом; 5)подпункт 37 пункта 3.2.  части 3 Положения; 6) в целом; 7) в целом
3) п.1</t>
  </si>
  <si>
    <t>1) 16.09.2010-31.12.2013; 2) 03.03.2014, 31.12.2015; 4)19.10.2018, не установлен 5)23.04.2010. не установлен; 6) 01.01.2020-31.12.2024 7) 10.04.2020, не установлен
3)01.01.2015, не установлен</t>
  </si>
  <si>
    <t>1) Постановление администрации Княгининского муниципального района Нижегородской области от 02.12.2019 № 973 "Об утверждении муниципальной программы Княгининского муниципального района Нижегородской области "Развиие физической культуры и спорта  Княгининского муниципального района Нижегородской области" на 2020-2024 годы"  2)Решение Земского собрания Княгининского района Нижегородской области от 23.04.2010 №25 "Об утверждении Положения об администрации Княгининского района Нижегородской области в новой редакции"</t>
  </si>
  <si>
    <t>1) в целом 2)подпункт 38 пункта 3.2.  части 3 Положения</t>
  </si>
  <si>
    <t>1) 01.01.2020- 31.12.2024 2)23.04.2010. не установлен</t>
  </si>
  <si>
    <t xml:space="preserve">1) Закон Нижегородской области от 25.04.1997 № 70-З "О молодежной политике"; 2)Постановление администрации Княгининского муниципального района Нижегородской области от 02.12.2019 № 974 "Об утверждении муниципальной программы Княгининского муниципального района Нижегородской области "Развиие культуры, молодежной политики и туризма Княгининского муниципального района Нижегородской области" на 2020-2024 годы"  3)Постановление администрации Княгининского муниципального района Нижегородской области от 02.12.2019 № 971 "Об утверждении муниципальной программы Княгининского муниципального района Нижегородской области "Обеспечение граждан   Княгининского муниципального района Нижегородской области доступным и комфортным жильем" на 2020-2024 годы"4) Постановление администрации Княгининского муниципального района Нижегородской области 16.06.2020 №559 "Об организации отдыха, оздоровления и занятости детей и молодежи Княгининского муниципального района Нижегородской области"
                                                                                                           </t>
  </si>
  <si>
    <t xml:space="preserve">1) ст. 8, п. 2; 2)в целом; 3) в целом; 4)подпункт 2.1. пункта 2 
</t>
  </si>
  <si>
    <t xml:space="preserve">1) 25.04.1997, не установлен; 2) 01.01.2020- 31.12.2024 3) 01.01.2020- 31.12.2024 4) 16.06.2020, не установлен
</t>
  </si>
  <si>
    <t xml:space="preserve">1) Закон Нижегородской области от 05.09.2012 № 117-З "Об энергосбережении и повышении энергетической эффективности на территории Нижегородской области"; 2) Постановление администрации Княгининского муниципального района Нижегородской области от 02.12.2019 № 962 "Об утверждении муниципальной программы Княгининского муниципального района Нижегородской области "Обеспечение населения Княгининского муниципального района Нижегородской области качественными услугами в сфере жилищно-коммунального хозяйства и транспортного обслуживания" на 2020-2024 годы" 3) Решение Земского собрания Княгининского района Нижегородской области от 23.04.2010 №25 "Об утверждении Положения об администрации Княгининского района Нижегородской области в новой редакции"
</t>
  </si>
  <si>
    <t xml:space="preserve">1) ст.5, абз, 11; 2) в целом 3)подпункт 20 пункта 3.2.  части 3 Положения
</t>
  </si>
  <si>
    <t xml:space="preserve">1) 05.09.2012, не установлен; 2) 01.01.2020- 31.12.2024 3)23.04.2010. не установлен
</t>
  </si>
  <si>
    <t>Постановление администрации Княгининского муниципального района Нижегородской области от 18.11.2019 №901 "Об утверждении муниципальной программы Княгининского муниципального района Нижегородской области"Обеспечение безопасности жизни населения Княгининского муниципального района Нижегородской области" на 2020-2024 годы"</t>
  </si>
  <si>
    <t>1) Постановление Правительства Нижегородской области от 29.03.2019г. №168 "Об утверждении государственной региональной адресной программы "Переселение граждан из аварийного жилищного фонда на территории Нижегородской области на 2019-2025 годы"; 2)Решение Земского собрания Княгининского района Нижегородской области от 23.04.2010 №25 "Об утверждении Положения об администрации Княгининского района Нижегородской области в новой редакции"</t>
  </si>
  <si>
    <t>1) полностью; 2) подпункт 6 пункта 3.2. части 3 Положения</t>
  </si>
  <si>
    <t xml:space="preserve">1)Закон Нижегородской области от 04.01.1996 № 17-З "О защите населения и территорий Нижегородской области от чрезвычайных ситуаций природного и техногенного характера";2)Постановление администрации Княгининского муниципального района Нижегородской области от 18.11.2019 №901 "Об утверждении муниципальной программы Княгининского муниципального района Нижегородской области"Обеспечение безопасности жизни населения Княгининского муниципального района Нижегородской области" на 2020-2024 годы"
                                                                                                        </t>
  </si>
  <si>
    <t>1)полностью; 2) в целом</t>
  </si>
  <si>
    <t>1)24.01.1996г., не установлен; 2)01.01.2020- 31.12.2024</t>
  </si>
  <si>
    <t xml:space="preserve">1) Закон Нижегородской области от 02.03.2020 № 11-З "О внесении изменений в Закон Нижегородской области от 19.12.2019 №165-З "Об областном бюджете на 2020 год и на плановый период 2021 и 2022 годов";2) Постановление администрации Княгининского муниципального района Нижегородской области от 02.12.2019 № 962 "Об утверждении муниципальной программы Княгининского муниципального района Нижегородской области "Обеспечение населения Княгининского муниципального района Нижегородской области качественными услугами в сфере жилищно-коммунального хозяйства и транспортного обслуживания" на 2020-2024 годы"
                                                                                                        </t>
  </si>
  <si>
    <t>1) полностью; 2) в целом</t>
  </si>
  <si>
    <t xml:space="preserve">1) 04.03.2020, не установлен; 2) 01.01.2020- 31.12.2024 </t>
  </si>
  <si>
    <t>в цедом</t>
  </si>
  <si>
    <t>Решение Земского собрания Княгининского района Нижегородской области от 23.04.2010 №25 "Об утверждении Положения об администрации Княгининского района Нижегородской области в новой редакции"</t>
  </si>
  <si>
    <t xml:space="preserve"> 23.04.2010, не установлен</t>
  </si>
  <si>
    <t>1) 29.03.2019, не установлен; 2) 23.04.2010, не установлен</t>
  </si>
  <si>
    <t>1)Постановление Правительства Нижегородской области  №101 "Об утверждении положения о порядке предоставления субсидии бюджетам муниципальных районов (городских округов) на приобретение жилых помещений для предоставления гражданам, утратившим жилые помещения в результате пожара, по договорам социального найма"; 2)Постановление администрации Княгининского муниципального района Нижегородской области от 02.12.2019 №960 "Об утверждении  муниципальной программы Княгининского муниципального района Нижегородской области "Социальная поддержка граждан Княгининского муниципального района Нижегородской области " на 2020-2024 годы"</t>
  </si>
  <si>
    <t xml:space="preserve">1)полностью; 2) в целом </t>
  </si>
  <si>
    <t xml:space="preserve">1)20.04.2013 не установлен; 2)01.01.2020-31.12.2024 </t>
  </si>
  <si>
    <t>1) Закон Нижегородской области от 03.08.2007 № 99-З "О муниципальной службе в Нижегородской области"
2) Закон Нижегородской области от 10.10.2003 № 93-З "О денежном содержании лиц, замещающих муниципальные должности в Нижегородской области"; 3)Решение Земского собрания Княгининского района от 23.04.2010 N 25 “Об утверждении Положения об администрации Княгининского района Нижегородской области в новой редакции“ 4) Решение Земского собрания Княгининского района Нижегородской области от 21.03.2017 № 12 "Об утверждении Положения о  муниципальной службе в  Княгининском районе Нижегородской области"</t>
  </si>
  <si>
    <t>1) ст. 38, абз, 1; 2) ст. 6; 3)пункт 1.5.; 4) статья 43</t>
  </si>
  <si>
    <t>1) 03.08.2007, не установлен; 2) 10.10.2003, не установлен; 3) 23.04.2010, не установлен 4)21.03.2017, не установлен</t>
  </si>
  <si>
    <t xml:space="preserve"> 1)Постановление Правительства Нижегородской области от 29.11.2010 №848 "О порядке осуществления органами исполнительной власти Нижегородской области функций и полномочий учредителя государственного учреждения Нижегородской области";2)Постановление администрации Княгининского района Нижегородской области от 08.11.2010 №996 "О порядке осуществления органами местного самоуправления Княгининского района функций и полномочий учредителя муниципального учреждения Княгининского района" 3)Решение Земского собрания Княгининского района от 23.04.2010 N 25 “Об утверждении Положения об администрации Княгининского района Нижегородской области в новой редакции“</t>
  </si>
  <si>
    <t>1) п.4; 2)в целом 3)подпункт 12 пункта 3.2. части 3 Положения</t>
  </si>
  <si>
    <t>1) 01.01.2011, не установлен; 2)01.01.2011, не установлен 3) 23.04.2020, не установлен</t>
  </si>
  <si>
    <t>1) Постановление администрации Княгининского муниципального района Нижегородской области от 02.12.2019 № 962 "Об утверждении муниципальной программы Княгининского муниципального района Нижегородской области "Обеспечение населения Княгининского муниципального района Нижегородской области качественными услугами в сфере жилищно-коммунального хозяйства и транспортного обслуживания" на 2020-2024 годы" 2)Решение Земского собрания Княгининского района от 23.04.2010 N 25 “Об утверждении Положения об администрации Княгининского района Нижегородской области в новой редакции“</t>
  </si>
  <si>
    <t>1) в целом 2) подпункт 50 пункта 3.2. чпсти 3 Положения</t>
  </si>
  <si>
    <t>1) 01.01.2020- 31.12.2024 2) 23.04.2010, не установлен</t>
  </si>
  <si>
    <t xml:space="preserve">Решение Земского собрания Княгининского района от 23.04.2010 N 25 “Об утверждении Положения об администрации Княгининского района Нижегородской области в новой редакции“ </t>
  </si>
  <si>
    <t>23.04.2010, не установлен</t>
  </si>
  <si>
    <t xml:space="preserve">1) Постановление Правительства Нижегородской области от 19.05.2006 № 176 "О порядке оказания финансовой поддержки средствам массовой информации Нижегородской области"; 2) Постановление администрации Княгининского района Нижегородской области от 20.02.2018 №202 "Об утверждении Положения о порядке представления субсидий на оказание финансовой поддержки средств массовой информации" 3) Постановление администрации Княгининского муниципального района Нижегородской области от 12.02.2021 №112 "О  субсидиях, выделенных из областного бюджета бюджету Княгининского муниципального района Нижегородской области на оказание частичной финансовой поддержкирайонных (городских) средств массовой информации" </t>
  </si>
  <si>
    <t>1) п.10, абз. 1; 2) пункт 1 3) в целом</t>
  </si>
  <si>
    <t xml:space="preserve">1) 19.05.2006, не установлен; 2) 01.01.2018, не установлен 3) 12.02.2021, не установлен     </t>
  </si>
  <si>
    <t>1)Закон Нижегородской области от 03.08.2007 № 99-З "О муниципальной службе в Нижегородской области";  2)Решение Земского собрания княгининского района от 21.03.2017 №12 "Об утверждении Положения о муниципальной службе в княгининском районе Нижегородской области" "3)Решение Земского собрания Княгининского района от 23.04.2010 N 25 “Об утверждении Положения об администрации Княгининского района Нижегородской области в новой редакции“</t>
  </si>
  <si>
    <t>1)ст. 10, п. 1, пп. 7; 2) подпункт 7 пункта 3.2. части 3 Положения</t>
  </si>
  <si>
    <t>1)03.08.2007, 
не установлен; 2) 07.04.2017, не установлен 3) 23.04.2010, не установлен</t>
  </si>
  <si>
    <t>1) Закон Нижегородской области от 21.10.2005 № 140-З "О наделении органов местного самоуправления отдельными государственными полномочиями в области образования"
2) Закон Нижегородской области от 10.12.2004 № 145-З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области общего образования"                                               3) Закон Нижегородской области от 28.11.2013 № 160-З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 4)Решение Земского собрания Княгининского района от 29.04.2014 №297 "Об утверждении Положения о порядке распределения и использования средств, полученных в виде субвенций из областного бюджета на исполнение полномочий в области общего образования"   5)Решение Земского  собрания Княгининского района от 23 апреля 2010 года № 25 «Об утверждении Положения об администрации Княгининского района Нижегородской области»</t>
  </si>
  <si>
    <t>1) ст. 6, п. 1                                                                                                                                                                                                                                                                                                                                                                                                                                                                                                                                                                                                                                                                                                    2) ст. 2, ст. 3; 3) полностью; 4)пункт 1; 5) пункт 1.1.</t>
  </si>
  <si>
    <t>1) 21.10.2005, не установлен; 2)10.12.2004, 31.12.2013
3) 01.01.2014, не установлен; 4)01.01.2014, не установлен; 5) 23.04.2010, не установлен</t>
  </si>
  <si>
    <t>1) Закон Нижегородской области от 26.10.2006 № 121-З "О комиссиях по делам несовершеннолетних и защите их прав в Нижегородской области"
2) Постановление Правительства Нижегородской области от 29.01.2007 № 29 "О порядке предоставления местным бюджетам субвенций из областного фонда компенсаций на осуществление государственных полномочий по исполнению функций комиссии по делам несовершеннолетних и защите их прав, порядке расходования и представления органами местного самоуправления отчетности об использовании субвенций"; 3)Решение Земского собрания Княгининского района от 26.06.2008 №30 "Об утверждении Положения о порядке осуществления государственных полномочий по созданию и организации деятельности комиссиии по делам несовершкеннолетних и защите их прав"  4)Решение Земского  собрания Княгининского района от 23 апреля 2010 года № 25 «Об утверждении Положения об администрации Княгининского района Нижегородской области»</t>
  </si>
  <si>
    <t>1) ст. 7, п. 2; 2) ст. 1, ст. 5; 3)полностью 4) пункт 1.1.</t>
  </si>
  <si>
    <t>1) 26.10.2006, не установлен
2) 07.09.2007, не установлен; 3)26.06.2008; 4) 23.04.2010, не установлен</t>
  </si>
  <si>
    <t>1)Закон Нижегородской области от 11.11.2005г. №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2)Постановление администрации Княгининского района от 22.09.2016 №1737"О субвенциях, выделяемых бюджету Княгининского района на осуществление государственных полномочий по поддержке сельскохозяйственного производства"</t>
  </si>
  <si>
    <t>1)ст.1 подстатья1; 2) в целом</t>
  </si>
  <si>
    <t>1)01.01.2016г.,"не установлена"; 2)01.01.2016, не установлен</t>
  </si>
  <si>
    <t>1)Закон Нижегородской области от 21.10.2005 № 140-З "О наделении органов местного самоуправления отдельными государственными полномочиями в области образования"; 2)Постановление администрации Княгининского района от 17.02.2015 №400 "Об утверждении Порядка расъходования и использования субвенции, предоставляемой бюджету княгининского района на осуществление отдельных государственных полномочий по организационному и информационно-техническому сопровождению аттестации педагогических работников муниципальных образовательных организаций Княгининского района, с целью установления соответствия уровня квалификации требованиям, предъявляемым к первой квалификационной категории"</t>
  </si>
  <si>
    <t>1)ст. 6, п. 1; 2)в целом</t>
  </si>
  <si>
    <t>1)21.10.2005, 
не установлен; 2)17.02.2015, не установлен</t>
  </si>
  <si>
    <t xml:space="preserve">1)Закон Нижегородской области от 07.09.2007 N 125-З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несовершеннолетних граждан" 2) Постановление администрации Княгининского района от 24.02.2015 №467 "Об утверждении Порядка расходования и использования субвенции, предоставляемой бюджету княгининского района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граждан" 3)Решение Земского  собрания Княгининского района от 23 апреля 2010 года № 25 «Об утверждении Положения об администрации Княгининского района Нижегородской области»
</t>
  </si>
  <si>
    <t>1)полностью; 2) в целом; 3)пункт 1.1.</t>
  </si>
  <si>
    <t>1)07.09.2007; 2))24.02.2015, не установлен 3) 23.04.2010, не установлен</t>
  </si>
  <si>
    <t xml:space="preserve"> 1) Постановление Правительства Нижегородской области от 31.12.2013 № 1033 "О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2)Постановление администрации Княгининского района Нижегородской области от 14.03.2014 №468 "О субвенциях, выделяемых бюджету Княгининского района,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 частных образовательных организациях, реализующих образовательную программу дошкольного образования, в том числе обеспечение организации выплаты компенсации части родительской платы"</t>
  </si>
  <si>
    <t xml:space="preserve">                                                                                                                                                                                                                                                                                                                                                                                                                                                                                                                                                                                                                                                                                                                                                                                                                                                            1) полностью; 2)полностью                                                                                                                                                                                                                                                                                                                                                                                                                                                                                                                                                                                                                                                                                                                                                                                                                                                                                                                                                                                                                                                                                                                                                                                                                                                                                                                                                                                                                                                                                                                                                                                                                                                                                                                                                                                                                                                                                                                                                                                                                                                                                                                                                                                                                                                                                                                                                                                                                                                                                                                                                                                                                                                                                                                                                                                                                                                                                                                                                                                                                                                                                                                                                                                                                                                                                                                                                                                                                                                                                                                                                                                                                                                                                                                </t>
  </si>
  <si>
    <t>1) 24.01.2014, не установлен; 2)01.01.2014, не установлен</t>
  </si>
  <si>
    <t>1) Закон Нижегородской области от 04.12.09 № 238-З "О внесении изменений в отдельные законы Нижегородской области по вопросам организации и обеспечения оздоровления и отдыха детей"
2) Постановление Правительства Нижегородской области от 31.12.09 № 986 "О внесении изменений в некоторые постановления Правительства Нижегородской области по вопросам организации отдыха и оздоровления детей"; 3)Решение Земского  собрания Княгининского района от 23 апреля 2010 года № 25 «Об утверждении Положения об администрации Княгининского района Нижегородской области»</t>
  </si>
  <si>
    <t>1) полностью
2) полностью; 3) в целом</t>
  </si>
  <si>
    <t>1) 01.01.2010, не установлен
2) 01.01.2010, не установлен; 3)  23.04.2010, не установлен</t>
  </si>
  <si>
    <t>1)Закон Нижегородской области от 10 декабря 2004 года N 147-З "О мерах социальной поддержки детей-сирот и детей, оставшихся без попечения родителей, а также лиц из числа детей-сирот и детей, оставшихся без попечения родителей, на территории Нижегородской области",              2) Закон Нижегородской области от 30 сентября 2008 года N 116-З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3) ПОСТАНОВЛЕНИЕ Правительства Нижегородской области
от 17 июня 2011 г. N 464
"Об утверждении положения
о порядке расходования субвенций из областного
бюджета бюджетам муниципальных районов и городских округов
нижегородской области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которыми за ними сохранено, в целях
обеспечения надлежащего санитарного и технического состояния
этих жилых помещений"
4)Постановление администрации Княгининского района от 14.03.2014 №469 "О субвенциях на обеспечение детей-сирот и детей, оставшихся без попечения родителей, лиц из числа дете-сирот и дете, оставшихся без попечения родителей, жилыми помещениями" 5)Решение Земского  собрания Княгининского района от 23 апреля 2010 года № 25 «Об утверждении Положения об администрации Княгининского района Нижегородской области»</t>
  </si>
  <si>
    <t>1) в целом; 2) в целом; 3) в целом; 4)полностью 5) пункт 1.1.</t>
  </si>
  <si>
    <t>1)22.12.2004, не установлен                                                                                                          2)17.10.2008, не установлен       3) 29.07.2011 не установлен; 4)14.03.2014 5) 23.04.2010, не установлен</t>
  </si>
  <si>
    <t>1)полностью; 2)полностью 3) пункт 1.1.</t>
  </si>
  <si>
    <t>1)23.12.2004, не установлено; 2)14.03.2014 3) 23.04.2010, не установлен</t>
  </si>
  <si>
    <t xml:space="preserve">1)Постановление Правительства Нижегородской области от 23.12.2004 № 288 "О порядке назначения и выплаты ежемесячного пособия на опекаемых детей, ежемесячной денежной выплаты и предоставления мер социальной поддержки по оплате жилья и коммунальных услуг детям-сиротам и детям, оставшимся без попечения родителей, а также лицам из числа детей-сирот и детей, оставшихся без попечения родителей, и порядке обеспечения проездом детей-сирот, детей, оставшихся без попечения родителей, и лиц из числа детей-сирот и детей, оставшихся без попечения родителей, обучающихся в образовательных учреждениях Нижегородской области"; 2)Постановление администрации Княгининского района от 14.03.2014 №469 "О субвенциях на обеспечение детей-сирот и детей, оставшихся без попечения родителей, лиц из числа дете-сирот и детей, оставшихся без попечения родителей, жилыми помещениями" 3)Решение Земского  собрания Княгининского района от 23 апреля 2010 года № 25 «Об утверждении Положения об администрации Княгининского района Нижегородской области»
</t>
  </si>
  <si>
    <t>1)Постановление  Правительства   Нижегородской области от 15.12.2015г. № 834 "Об утверждении положения о порядке предоставления субсидийна возмещение части затрат на приобретение оборудования и техники"; 2)Постановление администрации Княгининского муниципального района Нижегородской области от 10.06.2020 №547 "Об утверждении Порядка предоставления субсидий  на возмещение части затрат на приобретение оборудования и техники"</t>
  </si>
  <si>
    <t>1)в целом; 2)в целом</t>
  </si>
  <si>
    <t>1)01.01.2017г., " не установлена"; 2)10.06.2020, не установлен</t>
  </si>
  <si>
    <t>1) Закон Нижегородской области от 06.12.2011 № 177-З "О межбюджетных отношениях в Нижегородской области"                 2) Постановление Правительства Нижегородской области от 23.05.2005  № 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 3)Решение Земского  собрания Княгининского района от 23 апреля 2010 года № 25 «Об утверждении Положения об администрации Княгининского района Нижегородской области»</t>
  </si>
  <si>
    <t>1) ст. 11                                                                                                          2) полностью; 3) в целом</t>
  </si>
  <si>
    <t>1) 06.12.2011,
не установлен 2) 31.05.2005,
не установлен; 3)23.04.2010, не установлен</t>
  </si>
  <si>
    <t>1) Закон Нижегородской области от 21.10.2005 № 140-З "О наделении органов местного самоуправления отдельными государственными полномочиями в области образования"
2) Закон Нижегородской области от 10.12.2004 № 145-З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области общего образования"                                               3) Закон Нижегородской области от 28.11.2013 № 160-З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 ; 4))Постановление администрации Княгининского муниципального района Нижегородской области от 02.12.2019 № 974 "Об утверждении муниципальной программы Княгининского муниципального района Нижегородской области "Развиие культуры, молодежной политики и туризма Княгининского муниципального района Нижегородской области" на 2020-2024 годы</t>
  </si>
  <si>
    <t>1) 21.10.2005, не установлен
2)10.12.2004, 31.12.2013
3) 01.01.2014, не установлен; 4) 01.01.2020-31.12.2024</t>
  </si>
  <si>
    <t>1) ст. 6, п. 1
2) ст. 2, ст. 3                                                                                                                                                                                                                                                                                                                                                                                                                                                                                                                                                                                                           3) полностью; 4) в целом</t>
  </si>
  <si>
    <t>1) Закон Нижегородской области от 21.10.2005 № 140-З "О наделении органов местного самоуправления отдельными государственными полномочиями в области образования"
2) Закон Нижегородской области от 10.12.2004 № 145-З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области общего образования"                                               3) Закон Нижегородской области от 28.11.2013 № 160-З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 ; 4) Постановление администрации Княгининского муниципального района Нижегородской области от 21.01.2021 №61 "О внесении изменений в Порядок обеспечения двухразовым бесплатным питанием за счет субвенций из бюджета Нижегородской области учащихся с ограниченными возможностями здоровья, обучающихся в муниципальных общеобразовательных организациях, осуществляющих образоваьельную деяьтельность по адаптированным общеобразовательным программа от 29.01.2018 №109"</t>
  </si>
  <si>
    <t xml:space="preserve">1) ст. 6, п. 1; 2) ст. 2, ст. 3;                                                                                                                                                                                                                                                                                                                                                                                                                                                                                                                                                                                                      3) полностью; 4) пункт 1 </t>
  </si>
  <si>
    <t>1) 21.10.2005, не установлен
2)10.12.2004, 31.12.2013
3) 01.01.2014, не установлен; 4)21.01.2021, не установлен</t>
  </si>
  <si>
    <t xml:space="preserve"> 1)Закона Нижегородской области №35-З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СОВЕРШЕННОЛЕТНИХ ГРАЖДАН"; 2)Постановление администрации Княгининского района от 30.06.2017 №746 "О субвенции, выделенной из областного бюджета, бюджету Княгининского района на 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граждан"2)Решение Земского  собрания Княгининского района от 23 апреля 2010 года № 25 «Об утверждении Положения об администрации Княгининского района Нижегородской области»</t>
  </si>
  <si>
    <t>1)06.04.2017; 2)30.06.2017, не установлен 3) 23.04.2010, не установлен</t>
  </si>
  <si>
    <t>1) Закона Нижегородской области №91-З "Об административных комиссиях в Нижегородской области и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законодательства об административных правонарушениях"; 2)Решение Земского  собрания Княгининского района от 23 апреля 2010 года № 25 «Об утверждении Положения об администрации Княгининского района Нижегородской области»</t>
  </si>
  <si>
    <t>1)полностью; 2)в целом</t>
  </si>
  <si>
    <t>1)18.08.2011 не установлен;2)23.04.2010, не установлен</t>
  </si>
  <si>
    <t xml:space="preserve">1)Постановление  Правительства   Нижегородской области от 13.03.2020г. № 207 "О  государственной поддержке сельскохозяйственного производства  по отдельным подотраслям растениеводства и животноводства"; 2) Постановление администрации Княгининского муниципального района Нижегородской области от 23.04.2020 №414 "Об утверждении Порядка предоставления субсидий из бюджета Княгининского муниципального района на возмещение части затрат на поддержку элитного семеноводства, источником финансового обеспечения которых явяются субвенции местным бюджетам для осуществления переданных государственных полномочий по возмещению части затрат на поддержку элитного семеноводства" </t>
  </si>
  <si>
    <t>1) в целом 2) в целом</t>
  </si>
  <si>
    <t>1)13.03.2020 "Не установлена"; 2) 01.01.2020, не установлен</t>
  </si>
  <si>
    <t>1)Постановление  Правительства   Нижегородской области от 13.03.2020г. № 207 "О  государственной поддержке сельскохозяйственного производства  по отдельным подотраслям растениеводства и животноводства";2) Постановление администрации Княгининского муниципального района Нижегородской области от 27.04.2020 №430 "Об утверждении Порядка предоставления субсидий из бюджета Княгининского муниципального района на возмещение части затрат на поддержку племенного животноводства, источником финансового обеспечения которых являются субвенции местным бюджетам бюджетам для осуществления переданных государственных полномочий по возмещению части затрат на поддержку племенного животноводства"</t>
  </si>
  <si>
    <t>1)в целом; 2) в целом</t>
  </si>
  <si>
    <t>1)13.03.2020 "Не установлена";2))01.01.2020, не установлен</t>
  </si>
  <si>
    <t>1)Постановление Правительства Нижегородской области от 03.07.2020г. № 538 " об утверждении Положения о порядке и условиях использования субвенций из областного бюджета бюджетам муниципальных районов и городских округов  Нижегородской области неа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 2)Постановление администрации Княгининского муниципального района Нижегородской области от 17.12.2020 №1080 "О реализации отдельных государственных полночий по организации мероприятий по осуществлению деятельности по обращению с животными без владельцев, а также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3)Решение Земского  собрания Княгининского района от 23 апреля 2010 года № 25 «Об утверждении Положения об администрации Княгининского района Нижегородской области»</t>
  </si>
  <si>
    <t>1)в целом; 2) в целом; 3)пункт 1.1.</t>
  </si>
  <si>
    <t>1)03.07.2020г., " не установлена";1=2) 17.12.2020. не установлен 2) 23.04.2010, не установлен</t>
  </si>
  <si>
    <t>1)Постановление  Правительства   Нижегородской области от 13.03.2020г. № 207 "О  государственной поддержке сельскохозяйственного производства  по отдельным подотраслям растениеводства и животноводства";2) Постановление администрации Княгининского муниципального района Нижегородской области от 23.07.2020 №656 "Об утверждении Порядка предоставления субсидий из местного бюджета на возмещение части затрат на поддержку собственного производства молока, источником финансового обеспечения которых являются субвенции местным бюджетам для осуществления переданных государственных полномочий по возмещению части затрат на поддержку собственного производства молока"</t>
  </si>
  <si>
    <t>1)13.03.2020г., " не установлена";2) 01.01.2020, не установлен</t>
  </si>
  <si>
    <t>1)Постановление  Правительства   Нижегородской области от 18.03.2020г. № 218 "О государственной поддержке на стимулирование развития приоритетных подотраслей агропромышленного комплекса и развитие малых форм хозяйствования"; 2) Постановление администрации Княгининского района Нижегородской области от 18.07.2018 №599 "Об утверждении порядка предоставления субсидий на возмещение части затрат сельскохозяйственных товаропроизводителей на 1 кг реализованного и (или) отгруженного на собственную переработку молока"</t>
  </si>
  <si>
    <t>1)в целом ; 2) в целом</t>
  </si>
  <si>
    <t>1)18.03.2020 "Не установлена"; 2) 01.01.2018, не установлен</t>
  </si>
  <si>
    <t>1) ст. 6, п. 1
2) ст. 2, ст. 3;                                                                                                                                                                                                                                                                                                                                                                                                                                                                                                                                                                                                    3) полностью; 4) в целом</t>
  </si>
  <si>
    <t>1) Закон Нижегородской области от 21.10.2005 № 140-З "О наделении органов местного самоуправления отдельными государственными полномочиями в области образования"
2) Закон Нижегородской области от 10.12.2004 № 145-З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области общего образования"                                               3) Закон Нижегородской области от 28.11.2013 № 160-З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 4)Решение Земского  собрания Княгининского района от 23 апреля 2010 года № 25 «Об утверждении Положения об администрации Княгининского района Нижегородской области»</t>
  </si>
  <si>
    <t>1) 21.10.2005, не установлен
2)10.12.2004, 31.12.2013
3) 01.01.2014, не установлен; 4)23.04.2010, не установлен</t>
  </si>
  <si>
    <t>1)Постановление  Правительства   Нижегородской области от 21.06.2021 № 513 "Об утверждении порядкапредоставления из местного бюджета субсидии на возмещение производителям зерновых культур части затрат на производство и реализацию зерновых культур, источником финансового обеспечения которых являются субвенции  местным бюджетам для осуществления переданных государственных полномочий по возмещению производителям зерновых культур части затрат на производство и реализацию зерновых культур"; 2) Постановление администрации Княгининского муниципального района Нижегородской области от 26.11.2021 №872 "Об утверждении Порядка предоставления из бюджета Княгининского муниципального района субсидии на возмещение производителям зерновых культур части затрат на производство и реализацию зерновых культур, источником финансового обеспечения которых являются субвенции местным бюджетам для осуществления переданных государственных полномочий по возмещению производителмя зерновых культур части затрат на производство и реализацию зерновых культур"</t>
  </si>
  <si>
    <t>1) 03.11.2021, не установлен; 2)26.11.2021, не установлен</t>
  </si>
  <si>
    <t>1)Закон Нижегородской области от 06.12.2011 № 177-З " О межбюджетных отношениях в Нижегородской области"; 2)Решение Земского собрания Княгининского района от 21.10.2011 №129 "О межбюджетных отношениях в Княгининском районе"  3)Решение Земского  собрания Княгининского района от 23 апреля 2010 года № 25 «Об утверждении Положения об администрации Княгининского района Нижегородской области»</t>
  </si>
  <si>
    <t>1)ст.15;2)статья 7; 3) подпункт 32  пункта 3.2. части 3 Положения</t>
  </si>
  <si>
    <t>1)01.01.2012, не установлен; 2)09.11.2011, не установлен 3) 23.04.2010, не установлен</t>
  </si>
  <si>
    <t>Постановление администрации Княгининского района от 10.12.2010 №1107 "О субвенциях сельским поселениям Княгининского района на осуществление полномочий по первичному воинскому учету на территориях, где отсутствуют военные комиссариаты"</t>
  </si>
  <si>
    <t>Постановление администрации Княгининского муниципального района Нижегородской области от 30.04.2020 №444 "О реализации в 2020 году на территории Княгининского муниципального района проекта по поддержке местных инициатив"</t>
  </si>
  <si>
    <t>30.04.2020, не установлен</t>
  </si>
  <si>
    <t xml:space="preserve">Постановление администрации Княгининского муниципального района Нижегородской области от 11.11 2020 года № 967 " О внесении изменений в муниципальную программу Княгининского муниципального района Нижегородской области "Развитие агропромышленного комплекса Княгининского муниципального района Нижегородской области" на 2020-2024 годы, утвержденную постановлением администрации Княгининского муниципального района от 02.12.2019 г. № 972" </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</si>
</sst>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
    <numFmt numFmtId="179" formatCode="[$-FC19]d\ mmmm\ yyyy\ &quot;г.&quot;"/>
    <numFmt numFmtId="180" formatCode="0.0"/>
    <numFmt numFmtId="181" formatCode="000000"/>
  </numFmts>
  <fonts count="52">
    <font>
      <sz val="10"/>
      <name val="Arial Cyr"/>
      <family val="0"/>
    </font>
    <font>
      <sz val="11"/>
      <color indexed="8"/>
      <name val="Calibri"/>
      <family val="2"/>
    </font>
    <font>
      <sz val="8"/>
      <name val="Arial"/>
      <family val="2"/>
    </font>
    <font>
      <b/>
      <sz val="12"/>
      <name val="Times New Roman"/>
      <family val="1"/>
    </font>
    <font>
      <sz val="10"/>
      <name val="Arial"/>
      <family val="2"/>
    </font>
    <font>
      <b/>
      <sz val="12"/>
      <name val="Arial"/>
      <family val="2"/>
    </font>
    <font>
      <sz val="9"/>
      <name val="Times New Roman"/>
      <family val="1"/>
    </font>
    <font>
      <b/>
      <sz val="9"/>
      <name val="Times New Roman"/>
      <family val="1"/>
    </font>
    <font>
      <sz val="10"/>
      <name val="Helv"/>
      <family val="0"/>
    </font>
    <font>
      <sz val="8"/>
      <name val="Times New Roman"/>
      <family val="1"/>
    </font>
    <font>
      <sz val="9"/>
      <color indexed="8"/>
      <name val="Times New Roman"/>
      <family val="1"/>
    </font>
    <font>
      <sz val="10"/>
      <name val="Times New Roman"/>
      <family val="1"/>
    </font>
    <font>
      <b/>
      <sz val="8"/>
      <name val="Arial"/>
      <family val="2"/>
    </font>
    <font>
      <b/>
      <sz val="8"/>
      <name val="Times New Roman"/>
      <family val="1"/>
    </font>
    <font>
      <b/>
      <sz val="10"/>
      <name val="Arial"/>
      <family val="2"/>
    </font>
    <font>
      <b/>
      <sz val="10"/>
      <name val="Times New Roman"/>
      <family val="1"/>
    </font>
    <font>
      <sz val="8"/>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4" fillId="0" borderId="0">
      <alignment/>
      <protection/>
    </xf>
    <xf numFmtId="0" fontId="4" fillId="0" borderId="0">
      <alignment/>
      <protection/>
    </xf>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170" fontId="34" fillId="0" borderId="0" applyFont="0" applyFill="0" applyBorder="0" applyAlignment="0" applyProtection="0"/>
    <xf numFmtId="168" fontId="34"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34" fillId="31" borderId="8" applyNumberFormat="0" applyFont="0" applyAlignment="0" applyProtection="0"/>
    <xf numFmtId="9" fontId="34" fillId="0" borderId="0" applyFont="0" applyFill="0" applyBorder="0" applyAlignment="0" applyProtection="0"/>
    <xf numFmtId="0" fontId="48" fillId="0" borderId="9" applyNumberFormat="0" applyFill="0" applyAlignment="0" applyProtection="0"/>
    <xf numFmtId="0" fontId="8" fillId="0" borderId="0">
      <alignment/>
      <protection/>
    </xf>
    <xf numFmtId="0" fontId="49" fillId="0" borderId="0" applyNumberFormat="0" applyFill="0" applyBorder="0" applyAlignment="0" applyProtection="0"/>
    <xf numFmtId="171" fontId="34" fillId="0" borderId="0" applyFont="0" applyFill="0" applyBorder="0" applyAlignment="0" applyProtection="0"/>
    <xf numFmtId="169" fontId="34" fillId="0" borderId="0" applyFont="0" applyFill="0" applyBorder="0" applyAlignment="0" applyProtection="0"/>
    <xf numFmtId="0" fontId="50" fillId="32" borderId="0" applyNumberFormat="0" applyBorder="0" applyAlignment="0" applyProtection="0"/>
  </cellStyleXfs>
  <cellXfs count="195">
    <xf numFmtId="0" fontId="0" fillId="0" borderId="0" xfId="0" applyAlignment="1">
      <alignment/>
    </xf>
    <xf numFmtId="0" fontId="2" fillId="0" borderId="0" xfId="35" applyFont="1" applyFill="1" applyAlignment="1">
      <alignment vertical="center"/>
      <protection/>
    </xf>
    <xf numFmtId="172" fontId="6" fillId="33" borderId="10" xfId="0" applyNumberFormat="1" applyFont="1" applyFill="1" applyBorder="1" applyAlignment="1" applyProtection="1">
      <alignment horizontal="center" vertical="center" wrapText="1" shrinkToFit="1"/>
      <protection locked="0"/>
    </xf>
    <xf numFmtId="0" fontId="4" fillId="0" borderId="0" xfId="35" applyFont="1" applyFill="1" applyAlignment="1">
      <alignment vertical="center"/>
      <protection/>
    </xf>
    <xf numFmtId="0" fontId="11" fillId="0" borderId="10" xfId="0" applyFont="1" applyBorder="1" applyAlignment="1">
      <alignment vertical="center" wrapText="1"/>
    </xf>
    <xf numFmtId="49" fontId="11" fillId="0" borderId="10" xfId="0" applyNumberFormat="1" applyFont="1" applyBorder="1" applyAlignment="1">
      <alignment/>
    </xf>
    <xf numFmtId="0" fontId="15" fillId="0" borderId="10" xfId="0" applyFont="1" applyBorder="1" applyAlignment="1">
      <alignment horizontal="center"/>
    </xf>
    <xf numFmtId="0" fontId="11" fillId="0" borderId="10" xfId="0" applyFont="1" applyBorder="1" applyAlignment="1">
      <alignment/>
    </xf>
    <xf numFmtId="0" fontId="11" fillId="0" borderId="0" xfId="0" applyFont="1" applyAlignment="1">
      <alignment/>
    </xf>
    <xf numFmtId="180" fontId="15" fillId="0" borderId="10" xfId="0" applyNumberFormat="1" applyFont="1" applyBorder="1" applyAlignment="1">
      <alignment/>
    </xf>
    <xf numFmtId="180" fontId="11" fillId="0" borderId="10" xfId="0" applyNumberFormat="1" applyFont="1" applyBorder="1" applyAlignment="1">
      <alignment/>
    </xf>
    <xf numFmtId="49" fontId="15" fillId="0" borderId="10" xfId="0" applyNumberFormat="1" applyFont="1" applyBorder="1" applyAlignment="1">
      <alignment/>
    </xf>
    <xf numFmtId="180" fontId="11" fillId="0" borderId="0" xfId="0" applyNumberFormat="1" applyFont="1" applyAlignment="1">
      <alignment/>
    </xf>
    <xf numFmtId="0" fontId="15" fillId="0" borderId="10" xfId="0" applyFont="1" applyBorder="1" applyAlignment="1">
      <alignment/>
    </xf>
    <xf numFmtId="49" fontId="15" fillId="0" borderId="10" xfId="0" applyNumberFormat="1" applyFont="1" applyBorder="1" applyAlignment="1">
      <alignment wrapText="1"/>
    </xf>
    <xf numFmtId="0" fontId="15" fillId="0" borderId="10" xfId="0" applyFont="1" applyBorder="1" applyAlignment="1">
      <alignment wrapText="1"/>
    </xf>
    <xf numFmtId="49" fontId="11" fillId="0" borderId="0" xfId="0" applyNumberFormat="1" applyFont="1" applyAlignment="1">
      <alignment/>
    </xf>
    <xf numFmtId="180" fontId="15" fillId="0" borderId="10" xfId="0" applyNumberFormat="1" applyFont="1" applyBorder="1" applyAlignment="1">
      <alignment horizontal="center"/>
    </xf>
    <xf numFmtId="49" fontId="15" fillId="0" borderId="10" xfId="0" applyNumberFormat="1" applyFont="1" applyBorder="1" applyAlignment="1">
      <alignment horizontal="center"/>
    </xf>
    <xf numFmtId="4" fontId="15" fillId="0" borderId="10" xfId="0" applyNumberFormat="1" applyFont="1" applyBorder="1" applyAlignment="1">
      <alignment/>
    </xf>
    <xf numFmtId="49" fontId="15" fillId="0" borderId="10" xfId="0" applyNumberFormat="1" applyFont="1" applyBorder="1" applyAlignment="1">
      <alignment horizontal="center" vertical="center" wrapText="1"/>
    </xf>
    <xf numFmtId="4" fontId="15" fillId="0" borderId="10" xfId="0" applyNumberFormat="1" applyFont="1" applyBorder="1" applyAlignment="1">
      <alignment horizontal="center" vertical="center" wrapText="1"/>
    </xf>
    <xf numFmtId="4" fontId="15" fillId="0" borderId="10" xfId="0" applyNumberFormat="1" applyFont="1" applyBorder="1" applyAlignment="1">
      <alignment horizontal="center" vertical="center"/>
    </xf>
    <xf numFmtId="4" fontId="11" fillId="0" borderId="10" xfId="0" applyNumberFormat="1" applyFont="1" applyBorder="1" applyAlignment="1">
      <alignment horizontal="center" vertical="center"/>
    </xf>
    <xf numFmtId="180" fontId="11" fillId="0" borderId="10" xfId="0" applyNumberFormat="1" applyFont="1" applyBorder="1" applyAlignment="1">
      <alignment horizontal="center" vertical="center"/>
    </xf>
    <xf numFmtId="0" fontId="11" fillId="0" borderId="10" xfId="0" applyFont="1" applyBorder="1" applyAlignment="1">
      <alignment horizontal="center" vertical="center"/>
    </xf>
    <xf numFmtId="49" fontId="15" fillId="0" borderId="10" xfId="0" applyNumberFormat="1" applyFont="1" applyBorder="1" applyAlignment="1">
      <alignment horizontal="center" vertical="center"/>
    </xf>
    <xf numFmtId="16" fontId="11" fillId="0" borderId="0" xfId="0" applyNumberFormat="1" applyFont="1" applyAlignment="1">
      <alignment/>
    </xf>
    <xf numFmtId="4" fontId="15" fillId="0" borderId="10" xfId="0" applyNumberFormat="1" applyFont="1" applyFill="1" applyBorder="1" applyAlignment="1">
      <alignment horizontal="center" vertical="center"/>
    </xf>
    <xf numFmtId="180" fontId="15" fillId="0" borderId="10" xfId="0" applyNumberFormat="1" applyFont="1" applyBorder="1" applyAlignment="1">
      <alignment horizontal="center" vertical="center"/>
    </xf>
    <xf numFmtId="0" fontId="15" fillId="0" borderId="10" xfId="0" applyFont="1" applyBorder="1" applyAlignment="1">
      <alignment horizontal="center" vertical="center"/>
    </xf>
    <xf numFmtId="4" fontId="15" fillId="0" borderId="10" xfId="0" applyNumberFormat="1" applyFont="1" applyBorder="1" applyAlignment="1">
      <alignment horizontal="center"/>
    </xf>
    <xf numFmtId="49" fontId="15" fillId="3" borderId="10" xfId="0" applyNumberFormat="1" applyFont="1" applyFill="1" applyBorder="1" applyAlignment="1">
      <alignment horizontal="center" vertical="center" wrapText="1"/>
    </xf>
    <xf numFmtId="4" fontId="15" fillId="3" borderId="10" xfId="0" applyNumberFormat="1" applyFont="1" applyFill="1" applyBorder="1" applyAlignment="1">
      <alignment horizontal="center" vertical="center" wrapText="1"/>
    </xf>
    <xf numFmtId="4" fontId="15" fillId="3" borderId="10" xfId="0" applyNumberFormat="1" applyFont="1" applyFill="1" applyBorder="1" applyAlignment="1">
      <alignment horizontal="center" vertical="center"/>
    </xf>
    <xf numFmtId="4" fontId="11" fillId="3" borderId="10" xfId="0" applyNumberFormat="1" applyFont="1" applyFill="1" applyBorder="1" applyAlignment="1">
      <alignment horizontal="center" vertical="center"/>
    </xf>
    <xf numFmtId="180" fontId="11" fillId="3" borderId="10" xfId="0" applyNumberFormat="1" applyFont="1" applyFill="1" applyBorder="1" applyAlignment="1">
      <alignment horizontal="center" vertical="center"/>
    </xf>
    <xf numFmtId="0" fontId="11" fillId="3" borderId="10" xfId="0" applyFont="1" applyFill="1" applyBorder="1" applyAlignment="1">
      <alignment vertical="center" wrapText="1"/>
    </xf>
    <xf numFmtId="0" fontId="11" fillId="3" borderId="0" xfId="0" applyFont="1" applyFill="1" applyAlignment="1">
      <alignment/>
    </xf>
    <xf numFmtId="172" fontId="6" fillId="33" borderId="10" xfId="35" applyNumberFormat="1" applyFont="1" applyFill="1" applyBorder="1" applyAlignment="1">
      <alignment horizontal="center" vertical="center"/>
      <protection/>
    </xf>
    <xf numFmtId="0" fontId="9" fillId="33" borderId="10" xfId="0" applyFont="1" applyFill="1" applyBorder="1" applyAlignment="1">
      <alignment vertical="center" wrapText="1"/>
    </xf>
    <xf numFmtId="0" fontId="2" fillId="33" borderId="0" xfId="0" applyNumberFormat="1" applyFont="1" applyFill="1" applyBorder="1" applyAlignment="1" applyProtection="1">
      <alignment vertical="center"/>
      <protection/>
    </xf>
    <xf numFmtId="172" fontId="4" fillId="33" borderId="0" xfId="35" applyNumberFormat="1" applyFont="1" applyFill="1" applyAlignment="1">
      <alignment vertical="center"/>
      <protection/>
    </xf>
    <xf numFmtId="0" fontId="4" fillId="33" borderId="0" xfId="35" applyFont="1" applyFill="1" applyAlignment="1">
      <alignment vertical="center"/>
      <protection/>
    </xf>
    <xf numFmtId="0" fontId="4" fillId="34" borderId="0" xfId="35" applyFont="1" applyFill="1" applyAlignment="1">
      <alignment horizontal="center" vertical="center"/>
      <protection/>
    </xf>
    <xf numFmtId="2" fontId="7" fillId="33" borderId="10" xfId="0" applyNumberFormat="1" applyFont="1" applyFill="1" applyBorder="1" applyAlignment="1" applyProtection="1">
      <alignment horizontal="center" vertical="center" wrapText="1" shrinkToFit="1"/>
      <protection locked="0"/>
    </xf>
    <xf numFmtId="172" fontId="2" fillId="33" borderId="0" xfId="0" applyNumberFormat="1" applyFont="1" applyFill="1" applyBorder="1" applyAlignment="1" applyProtection="1">
      <alignment vertical="center"/>
      <protection/>
    </xf>
    <xf numFmtId="172" fontId="6" fillId="33" borderId="11" xfId="0" applyNumberFormat="1" applyFont="1" applyFill="1" applyBorder="1" applyAlignment="1" applyProtection="1">
      <alignment horizontal="center" vertical="center" wrapText="1" shrinkToFit="1"/>
      <protection locked="0"/>
    </xf>
    <xf numFmtId="0" fontId="9" fillId="33" borderId="10" xfId="0" applyFont="1" applyFill="1" applyBorder="1" applyAlignment="1">
      <alignment horizontal="center" vertical="center"/>
    </xf>
    <xf numFmtId="49" fontId="9" fillId="33" borderId="10" xfId="0" applyNumberFormat="1" applyFont="1" applyFill="1" applyBorder="1" applyAlignment="1">
      <alignment horizontal="center"/>
    </xf>
    <xf numFmtId="0" fontId="12" fillId="33" borderId="0" xfId="0" applyNumberFormat="1" applyFont="1" applyFill="1" applyBorder="1" applyAlignment="1" applyProtection="1">
      <alignment vertical="center" wrapText="1"/>
      <protection/>
    </xf>
    <xf numFmtId="0" fontId="5" fillId="33" borderId="0" xfId="0" applyNumberFormat="1" applyFont="1" applyFill="1" applyBorder="1" applyAlignment="1" applyProtection="1">
      <alignment horizontal="center" vertical="center" wrapText="1"/>
      <protection/>
    </xf>
    <xf numFmtId="0" fontId="9" fillId="33" borderId="10" xfId="0" applyNumberFormat="1" applyFont="1" applyFill="1" applyBorder="1" applyAlignment="1" applyProtection="1">
      <alignment vertical="center" wrapText="1"/>
      <protection/>
    </xf>
    <xf numFmtId="0" fontId="6" fillId="33" borderId="10" xfId="0" applyNumberFormat="1" applyFont="1" applyFill="1" applyBorder="1" applyAlignment="1" applyProtection="1">
      <alignment horizontal="center" vertical="center" wrapText="1"/>
      <protection/>
    </xf>
    <xf numFmtId="0" fontId="13" fillId="33" borderId="10" xfId="0" applyFont="1" applyFill="1" applyBorder="1" applyAlignment="1">
      <alignment vertical="center" wrapText="1"/>
    </xf>
    <xf numFmtId="0" fontId="6" fillId="33" borderId="10" xfId="0" applyNumberFormat="1" applyFont="1" applyFill="1" applyBorder="1" applyAlignment="1" applyProtection="1">
      <alignment horizontal="center" vertical="center" wrapText="1"/>
      <protection/>
    </xf>
    <xf numFmtId="0" fontId="14" fillId="33" borderId="0" xfId="0" applyNumberFormat="1" applyFont="1" applyFill="1" applyBorder="1" applyAlignment="1" applyProtection="1">
      <alignment horizontal="center" vertical="center" wrapText="1"/>
      <protection/>
    </xf>
    <xf numFmtId="49" fontId="5" fillId="33" borderId="0" xfId="0" applyNumberFormat="1" applyFont="1" applyFill="1" applyBorder="1" applyAlignment="1" applyProtection="1">
      <alignment horizontal="center" vertical="center" wrapText="1"/>
      <protection/>
    </xf>
    <xf numFmtId="0" fontId="9" fillId="33" borderId="0" xfId="0" applyFont="1" applyFill="1" applyAlignment="1">
      <alignment vertical="top"/>
    </xf>
    <xf numFmtId="49" fontId="6" fillId="33" borderId="10" xfId="0" applyNumberFormat="1" applyFont="1" applyFill="1" applyBorder="1" applyAlignment="1" applyProtection="1">
      <alignment horizontal="center" vertical="center" wrapText="1"/>
      <protection/>
    </xf>
    <xf numFmtId="0" fontId="11" fillId="33" borderId="10" xfId="0" applyNumberFormat="1" applyFont="1" applyFill="1" applyBorder="1" applyAlignment="1" applyProtection="1">
      <alignment horizontal="center" vertical="center" wrapText="1"/>
      <protection/>
    </xf>
    <xf numFmtId="0" fontId="9" fillId="33" borderId="12" xfId="0" applyFont="1" applyFill="1" applyBorder="1" applyAlignment="1">
      <alignment vertical="top" wrapText="1"/>
    </xf>
    <xf numFmtId="0" fontId="6" fillId="33" borderId="10" xfId="0" applyNumberFormat="1" applyFont="1" applyFill="1" applyBorder="1" applyAlignment="1" applyProtection="1">
      <alignment horizontal="center" vertical="center" wrapText="1" shrinkToFit="1"/>
      <protection locked="0"/>
    </xf>
    <xf numFmtId="49" fontId="6" fillId="33" borderId="10" xfId="0" applyNumberFormat="1" applyFont="1" applyFill="1" applyBorder="1" applyAlignment="1" applyProtection="1">
      <alignment horizontal="center" vertical="center" wrapText="1" shrinkToFit="1"/>
      <protection locked="0"/>
    </xf>
    <xf numFmtId="0" fontId="11" fillId="33" borderId="10" xfId="0" applyFont="1" applyFill="1" applyBorder="1" applyAlignment="1">
      <alignment horizontal="justify" vertical="center" wrapText="1"/>
    </xf>
    <xf numFmtId="0" fontId="6" fillId="33" borderId="10" xfId="0" applyNumberFormat="1" applyFont="1" applyFill="1" applyBorder="1" applyAlignment="1" applyProtection="1">
      <alignment horizontal="left" vertical="top" wrapText="1" shrinkToFit="1"/>
      <protection locked="0"/>
    </xf>
    <xf numFmtId="0" fontId="10" fillId="33" borderId="10" xfId="0" applyNumberFormat="1" applyFont="1" applyFill="1" applyBorder="1" applyAlignment="1" applyProtection="1">
      <alignment horizontal="left" vertical="top" wrapText="1" shrinkToFit="1"/>
      <protection locked="0"/>
    </xf>
    <xf numFmtId="49" fontId="6" fillId="33" borderId="10" xfId="60" applyNumberFormat="1" applyFont="1" applyFill="1" applyBorder="1" applyAlignment="1" applyProtection="1">
      <alignment horizontal="center" vertical="center" wrapText="1" shrinkToFit="1"/>
      <protection locked="0"/>
    </xf>
    <xf numFmtId="49" fontId="11" fillId="33" borderId="10" xfId="0" applyNumberFormat="1" applyFont="1" applyFill="1" applyBorder="1" applyAlignment="1">
      <alignment horizontal="justify" vertical="center" wrapText="1"/>
    </xf>
    <xf numFmtId="0" fontId="6" fillId="33" borderId="10" xfId="0" applyNumberFormat="1" applyFont="1" applyFill="1" applyBorder="1" applyAlignment="1" applyProtection="1">
      <alignment horizontal="left" vertical="center" wrapText="1" shrinkToFit="1"/>
      <protection locked="0"/>
    </xf>
    <xf numFmtId="14" fontId="6" fillId="33" borderId="10" xfId="0" applyNumberFormat="1" applyFont="1" applyFill="1" applyBorder="1" applyAlignment="1" applyProtection="1">
      <alignment horizontal="center" vertical="center" wrapText="1" shrinkToFit="1"/>
      <protection locked="0"/>
    </xf>
    <xf numFmtId="0" fontId="6" fillId="33" borderId="10" xfId="35" applyFont="1" applyFill="1" applyBorder="1" applyAlignment="1">
      <alignment horizontal="center" vertical="center" wrapText="1"/>
      <protection/>
    </xf>
    <xf numFmtId="49" fontId="6" fillId="33" borderId="10" xfId="35" applyNumberFormat="1" applyFont="1" applyFill="1" applyBorder="1" applyAlignment="1">
      <alignment horizontal="center" vertical="center" wrapText="1"/>
      <protection/>
    </xf>
    <xf numFmtId="14" fontId="6" fillId="33" borderId="10" xfId="0" applyNumberFormat="1" applyFont="1" applyFill="1" applyBorder="1" applyAlignment="1" applyProtection="1">
      <alignment horizontal="left" vertical="top" wrapText="1" shrinkToFit="1"/>
      <protection locked="0"/>
    </xf>
    <xf numFmtId="49" fontId="10" fillId="33" borderId="10" xfId="0" applyNumberFormat="1" applyFont="1" applyFill="1" applyBorder="1" applyAlignment="1" applyProtection="1">
      <alignment horizontal="center" vertical="center" wrapText="1" shrinkToFit="1"/>
      <protection locked="0"/>
    </xf>
    <xf numFmtId="49" fontId="10" fillId="33" borderId="10" xfId="0" applyNumberFormat="1" applyFont="1" applyFill="1" applyBorder="1" applyAlignment="1" applyProtection="1">
      <alignment horizontal="left" vertical="top" wrapText="1" shrinkToFit="1"/>
      <protection locked="0"/>
    </xf>
    <xf numFmtId="0" fontId="15" fillId="33" borderId="10" xfId="0" applyFont="1" applyFill="1" applyBorder="1" applyAlignment="1">
      <alignment horizontal="justify" vertical="center" wrapText="1"/>
    </xf>
    <xf numFmtId="0" fontId="11" fillId="33" borderId="12" xfId="0" applyFont="1" applyFill="1" applyBorder="1" applyAlignment="1">
      <alignment horizontal="justify" vertical="center" wrapText="1"/>
    </xf>
    <xf numFmtId="49" fontId="51" fillId="33" borderId="10" xfId="0" applyNumberFormat="1" applyFont="1" applyFill="1" applyBorder="1" applyAlignment="1">
      <alignment horizontal="justify" vertical="center" wrapText="1"/>
    </xf>
    <xf numFmtId="0" fontId="15" fillId="33" borderId="10" xfId="0" applyFont="1" applyFill="1" applyBorder="1" applyAlignment="1">
      <alignment vertical="center" wrapText="1"/>
    </xf>
    <xf numFmtId="0" fontId="4" fillId="33" borderId="10" xfId="35" applyFont="1" applyFill="1" applyBorder="1" applyAlignment="1">
      <alignment horizontal="center" vertical="center"/>
      <protection/>
    </xf>
    <xf numFmtId="49" fontId="6" fillId="33" borderId="10" xfId="35" applyNumberFormat="1" applyFont="1" applyFill="1" applyBorder="1" applyAlignment="1">
      <alignment horizontal="center" vertical="center"/>
      <protection/>
    </xf>
    <xf numFmtId="0" fontId="4" fillId="33" borderId="0" xfId="35" applyFont="1" applyFill="1" applyAlignment="1" applyProtection="1">
      <alignment vertical="center" wrapText="1"/>
      <protection locked="0"/>
    </xf>
    <xf numFmtId="0" fontId="4" fillId="33" borderId="0" xfId="35" applyFont="1" applyFill="1" applyAlignment="1" applyProtection="1">
      <alignment horizontal="center" vertical="center"/>
      <protection locked="0"/>
    </xf>
    <xf numFmtId="49" fontId="4" fillId="33" borderId="0" xfId="35" applyNumberFormat="1" applyFont="1" applyFill="1" applyAlignment="1" applyProtection="1">
      <alignment horizontal="center" vertical="center"/>
      <protection locked="0"/>
    </xf>
    <xf numFmtId="0" fontId="4" fillId="33" borderId="0" xfId="35" applyFont="1" applyFill="1" applyAlignment="1">
      <alignment vertical="center" wrapText="1"/>
      <protection/>
    </xf>
    <xf numFmtId="0" fontId="4" fillId="33" borderId="0" xfId="35" applyFont="1" applyFill="1" applyAlignment="1">
      <alignment horizontal="center" vertical="center"/>
      <protection/>
    </xf>
    <xf numFmtId="49" fontId="4" fillId="33" borderId="0" xfId="35" applyNumberFormat="1" applyFont="1" applyFill="1" applyAlignment="1">
      <alignment horizontal="center" vertical="center"/>
      <protection/>
    </xf>
    <xf numFmtId="0" fontId="6" fillId="33" borderId="10" xfId="0" applyNumberFormat="1" applyFont="1" applyFill="1" applyBorder="1" applyAlignment="1" applyProtection="1">
      <alignment horizontal="center" vertical="center" wrapText="1"/>
      <protection/>
    </xf>
    <xf numFmtId="0" fontId="13" fillId="33" borderId="10" xfId="0" applyFont="1" applyFill="1" applyBorder="1" applyAlignment="1">
      <alignment vertical="center" wrapText="1"/>
    </xf>
    <xf numFmtId="0" fontId="9" fillId="0" borderId="10" xfId="0" applyFont="1" applyFill="1" applyBorder="1" applyAlignment="1">
      <alignment horizontal="justify" vertical="center" wrapText="1"/>
    </xf>
    <xf numFmtId="0" fontId="9" fillId="0" borderId="10" xfId="0" applyNumberFormat="1" applyFont="1" applyFill="1" applyBorder="1" applyAlignment="1" applyProtection="1">
      <alignment horizontal="left" vertical="top" wrapText="1" shrinkToFit="1"/>
      <protection locked="0"/>
    </xf>
    <xf numFmtId="0" fontId="16" fillId="0" borderId="10" xfId="0" applyNumberFormat="1" applyFont="1" applyFill="1" applyBorder="1" applyAlignment="1" applyProtection="1">
      <alignment horizontal="left" vertical="top" wrapText="1" shrinkToFit="1"/>
      <protection locked="0"/>
    </xf>
    <xf numFmtId="49" fontId="9" fillId="0" borderId="10" xfId="0" applyNumberFormat="1" applyFont="1" applyFill="1" applyBorder="1" applyAlignment="1" applyProtection="1">
      <alignment horizontal="center" vertical="center" wrapText="1" shrinkToFit="1"/>
      <protection locked="0"/>
    </xf>
    <xf numFmtId="172" fontId="9" fillId="33" borderId="10" xfId="0" applyNumberFormat="1" applyFont="1" applyFill="1" applyBorder="1" applyAlignment="1">
      <alignment horizontal="center" vertical="center"/>
    </xf>
    <xf numFmtId="172" fontId="9" fillId="33" borderId="10" xfId="0" applyNumberFormat="1" applyFont="1" applyFill="1" applyBorder="1" applyAlignment="1" applyProtection="1">
      <alignment horizontal="center" vertical="center" wrapText="1" shrinkToFit="1"/>
      <protection locked="0"/>
    </xf>
    <xf numFmtId="172" fontId="9" fillId="0" borderId="10" xfId="0" applyNumberFormat="1" applyFont="1" applyFill="1" applyBorder="1" applyAlignment="1">
      <alignment horizontal="center" vertical="center"/>
    </xf>
    <xf numFmtId="0" fontId="9" fillId="0" borderId="12" xfId="0" applyFont="1" applyFill="1" applyBorder="1" applyAlignment="1">
      <alignment horizontal="justify" vertical="center" wrapText="1"/>
    </xf>
    <xf numFmtId="0" fontId="11" fillId="33" borderId="10" xfId="0" applyNumberFormat="1" applyFont="1" applyFill="1" applyBorder="1" applyAlignment="1">
      <alignment horizontal="justify" vertical="center" wrapText="1"/>
    </xf>
    <xf numFmtId="0" fontId="13" fillId="0" borderId="12" xfId="0" applyFont="1" applyFill="1" applyBorder="1" applyAlignment="1">
      <alignment vertical="top" wrapText="1"/>
    </xf>
    <xf numFmtId="0" fontId="13" fillId="0" borderId="10" xfId="0" applyFont="1" applyFill="1" applyBorder="1" applyAlignment="1">
      <alignment horizontal="left" vertical="center"/>
    </xf>
    <xf numFmtId="0" fontId="13" fillId="0" borderId="10" xfId="0" applyFont="1" applyFill="1" applyBorder="1" applyAlignment="1">
      <alignment horizontal="center" vertical="center"/>
    </xf>
    <xf numFmtId="0" fontId="9" fillId="0" borderId="12" xfId="0" applyFont="1" applyFill="1" applyBorder="1" applyAlignment="1">
      <alignment vertical="top" wrapText="1"/>
    </xf>
    <xf numFmtId="0" fontId="9" fillId="33" borderId="10" xfId="0" applyFont="1" applyFill="1" applyBorder="1" applyAlignment="1">
      <alignment horizontal="left" vertical="center"/>
    </xf>
    <xf numFmtId="0" fontId="9" fillId="33" borderId="10" xfId="0" applyFont="1" applyFill="1" applyBorder="1" applyAlignment="1">
      <alignment horizontal="left" vertical="center" wrapText="1"/>
    </xf>
    <xf numFmtId="0" fontId="9" fillId="0" borderId="10" xfId="0" applyFont="1" applyFill="1" applyBorder="1" applyAlignment="1">
      <alignment horizontal="left" vertical="center"/>
    </xf>
    <xf numFmtId="0" fontId="9" fillId="0" borderId="10" xfId="0" applyFont="1" applyFill="1" applyBorder="1" applyAlignment="1">
      <alignment horizontal="left" vertical="center" wrapText="1"/>
    </xf>
    <xf numFmtId="49" fontId="9" fillId="0" borderId="10" xfId="0" applyNumberFormat="1" applyFont="1" applyFill="1" applyBorder="1" applyAlignment="1">
      <alignment horizontal="center" vertical="center"/>
    </xf>
    <xf numFmtId="2" fontId="0" fillId="33" borderId="10" xfId="0" applyNumberFormat="1" applyFill="1" applyBorder="1" applyAlignment="1">
      <alignment horizontal="center" vertical="center" wrapText="1" shrinkToFit="1"/>
    </xf>
    <xf numFmtId="2" fontId="6" fillId="33" borderId="10" xfId="0" applyNumberFormat="1" applyFont="1" applyFill="1" applyBorder="1" applyAlignment="1" applyProtection="1">
      <alignment horizontal="center" vertical="center" wrapText="1" shrinkToFit="1"/>
      <protection locked="0"/>
    </xf>
    <xf numFmtId="172" fontId="4" fillId="33" borderId="0" xfId="35" applyNumberFormat="1" applyFont="1" applyFill="1" applyAlignment="1" applyProtection="1">
      <alignment horizontal="center" vertical="center"/>
      <protection locked="0"/>
    </xf>
    <xf numFmtId="0" fontId="13" fillId="33" borderId="10" xfId="0" applyFont="1" applyFill="1" applyBorder="1" applyAlignment="1">
      <alignment vertical="center" wrapText="1"/>
    </xf>
    <xf numFmtId="0" fontId="9" fillId="0" borderId="12" xfId="0" applyFont="1" applyBorder="1" applyAlignment="1">
      <alignment vertical="center" wrapText="1"/>
    </xf>
    <xf numFmtId="0" fontId="9" fillId="0" borderId="10" xfId="0" applyFont="1" applyBorder="1" applyAlignment="1">
      <alignment horizontal="left" vertical="center" wrapText="1"/>
    </xf>
    <xf numFmtId="49" fontId="9" fillId="0" borderId="10" xfId="0" applyNumberFormat="1" applyFont="1" applyFill="1" applyBorder="1" applyAlignment="1">
      <alignment horizontal="left"/>
    </xf>
    <xf numFmtId="0" fontId="9" fillId="0" borderId="11" xfId="0" applyNumberFormat="1" applyFont="1" applyFill="1" applyBorder="1" applyAlignment="1">
      <alignment horizontal="left" vertical="top" wrapText="1"/>
    </xf>
    <xf numFmtId="49" fontId="9" fillId="0" borderId="10" xfId="0" applyNumberFormat="1" applyFont="1" applyFill="1" applyBorder="1" applyAlignment="1">
      <alignment horizontal="left" wrapText="1"/>
    </xf>
    <xf numFmtId="49" fontId="9" fillId="0" borderId="11" xfId="0" applyNumberFormat="1" applyFont="1" applyFill="1" applyBorder="1" applyAlignment="1">
      <alignment horizontal="left"/>
    </xf>
    <xf numFmtId="49" fontId="9" fillId="0" borderId="11" xfId="0" applyNumberFormat="1" applyFont="1" applyFill="1" applyBorder="1" applyAlignment="1">
      <alignment horizontal="left" vertical="top" wrapText="1"/>
    </xf>
    <xf numFmtId="0" fontId="9" fillId="0" borderId="10" xfId="0" applyFont="1" applyFill="1" applyBorder="1" applyAlignment="1">
      <alignment vertical="top" wrapText="1"/>
    </xf>
    <xf numFmtId="0" fontId="9" fillId="0" borderId="10" xfId="0" applyFont="1" applyFill="1" applyBorder="1" applyAlignment="1">
      <alignment horizontal="center" vertical="center"/>
    </xf>
    <xf numFmtId="2" fontId="7" fillId="33" borderId="11" xfId="0" applyNumberFormat="1" applyFont="1" applyFill="1" applyBorder="1" applyAlignment="1" applyProtection="1">
      <alignment horizontal="center" vertical="center" wrapText="1" shrinkToFit="1"/>
      <protection locked="0"/>
    </xf>
    <xf numFmtId="2" fontId="6" fillId="33" borderId="11" xfId="0" applyNumberFormat="1" applyFont="1" applyFill="1" applyBorder="1" applyAlignment="1" applyProtection="1">
      <alignment horizontal="center" vertical="center" wrapText="1" shrinkToFit="1"/>
      <protection locked="0"/>
    </xf>
    <xf numFmtId="49" fontId="6" fillId="33" borderId="11" xfId="0" applyNumberFormat="1" applyFont="1" applyFill="1" applyBorder="1" applyAlignment="1" applyProtection="1">
      <alignment horizontal="center" vertical="center" wrapText="1" shrinkToFit="1"/>
      <protection locked="0"/>
    </xf>
    <xf numFmtId="0" fontId="9" fillId="0" borderId="10" xfId="0" applyFont="1" applyBorder="1" applyAlignment="1">
      <alignment horizontal="justify" vertical="center" wrapText="1"/>
    </xf>
    <xf numFmtId="0" fontId="9" fillId="35" borderId="10" xfId="60" applyNumberFormat="1" applyFont="1" applyFill="1" applyBorder="1" applyAlignment="1" applyProtection="1">
      <alignment horizontal="left" vertical="center" wrapText="1" shrinkToFit="1"/>
      <protection locked="0"/>
    </xf>
    <xf numFmtId="49" fontId="9" fillId="35" borderId="10" xfId="60" applyNumberFormat="1" applyFont="1" applyFill="1" applyBorder="1" applyAlignment="1" applyProtection="1">
      <alignment horizontal="center" vertical="center" wrapText="1" shrinkToFit="1"/>
      <protection locked="0"/>
    </xf>
    <xf numFmtId="0" fontId="9" fillId="0" borderId="10" xfId="0" applyNumberFormat="1" applyFont="1" applyFill="1" applyBorder="1" applyAlignment="1" applyProtection="1">
      <alignment horizontal="left" vertical="center" wrapText="1" shrinkToFit="1"/>
      <protection locked="0"/>
    </xf>
    <xf numFmtId="2" fontId="6" fillId="35" borderId="10" xfId="60" applyNumberFormat="1" applyFont="1" applyFill="1" applyBorder="1" applyAlignment="1" applyProtection="1">
      <alignment horizontal="center" vertical="center" wrapText="1" shrinkToFit="1"/>
      <protection locked="0"/>
    </xf>
    <xf numFmtId="2" fontId="9" fillId="0" borderId="10" xfId="0" applyNumberFormat="1" applyFont="1" applyFill="1" applyBorder="1" applyAlignment="1">
      <alignment horizontal="center" vertical="center"/>
    </xf>
    <xf numFmtId="2" fontId="9" fillId="33" borderId="10" xfId="0" applyNumberFormat="1" applyFont="1" applyFill="1" applyBorder="1" applyAlignment="1">
      <alignment horizontal="center" vertical="center"/>
    </xf>
    <xf numFmtId="0" fontId="2" fillId="34" borderId="0" xfId="0" applyNumberFormat="1" applyFont="1" applyFill="1" applyBorder="1" applyAlignment="1" applyProtection="1">
      <alignment vertical="center"/>
      <protection/>
    </xf>
    <xf numFmtId="0" fontId="9" fillId="34" borderId="10" xfId="0" applyFont="1" applyFill="1" applyBorder="1" applyAlignment="1">
      <alignment vertical="center" wrapText="1"/>
    </xf>
    <xf numFmtId="172" fontId="2" fillId="34" borderId="0" xfId="0" applyNumberFormat="1" applyFont="1" applyFill="1" applyBorder="1" applyAlignment="1" applyProtection="1">
      <alignment vertical="center"/>
      <protection/>
    </xf>
    <xf numFmtId="172" fontId="4" fillId="34" borderId="0" xfId="35" applyNumberFormat="1" applyFont="1" applyFill="1" applyAlignment="1">
      <alignment vertical="center"/>
      <protection/>
    </xf>
    <xf numFmtId="0" fontId="4" fillId="34" borderId="0" xfId="35" applyFont="1" applyFill="1" applyAlignment="1">
      <alignment vertical="center"/>
      <protection/>
    </xf>
    <xf numFmtId="2" fontId="9" fillId="35" borderId="10" xfId="60" applyNumberFormat="1" applyFont="1" applyFill="1" applyBorder="1" applyAlignment="1" applyProtection="1">
      <alignment horizontal="center" vertical="center" wrapText="1" shrinkToFit="1"/>
      <protection locked="0"/>
    </xf>
    <xf numFmtId="14" fontId="9" fillId="0" borderId="10" xfId="0" applyNumberFormat="1" applyFont="1" applyFill="1" applyBorder="1" applyAlignment="1" applyProtection="1">
      <alignment horizontal="left" vertical="top" wrapText="1" shrinkToFit="1"/>
      <protection locked="0"/>
    </xf>
    <xf numFmtId="49" fontId="9" fillId="35" borderId="10" xfId="0" applyNumberFormat="1" applyFont="1" applyFill="1" applyBorder="1" applyAlignment="1" applyProtection="1">
      <alignment horizontal="center" vertical="center" wrapText="1" shrinkToFit="1"/>
      <protection locked="0"/>
    </xf>
    <xf numFmtId="0" fontId="9" fillId="0" borderId="10" xfId="0" applyFont="1" applyBorder="1" applyAlignment="1">
      <alignment horizontal="center" vertical="center" wrapText="1"/>
    </xf>
    <xf numFmtId="0" fontId="9" fillId="0" borderId="10" xfId="0" applyNumberFormat="1" applyFont="1" applyFill="1" applyBorder="1" applyAlignment="1" applyProtection="1">
      <alignment horizontal="left" vertical="top" wrapText="1"/>
      <protection locked="0"/>
    </xf>
    <xf numFmtId="172" fontId="4" fillId="34" borderId="0" xfId="35" applyNumberFormat="1" applyFont="1" applyFill="1" applyAlignment="1">
      <alignment horizontal="center" vertical="center"/>
      <protection/>
    </xf>
    <xf numFmtId="180" fontId="9" fillId="0" borderId="10" xfId="0" applyNumberFormat="1" applyFont="1" applyBorder="1" applyAlignment="1">
      <alignment horizontal="center" vertical="center" wrapText="1"/>
    </xf>
    <xf numFmtId="180" fontId="9" fillId="0" borderId="10" xfId="0" applyNumberFormat="1" applyFont="1" applyFill="1" applyBorder="1" applyAlignment="1">
      <alignment horizontal="center" vertical="center"/>
    </xf>
    <xf numFmtId="180" fontId="9" fillId="35" borderId="10" xfId="0" applyNumberFormat="1" applyFont="1" applyFill="1" applyBorder="1" applyAlignment="1">
      <alignment horizontal="center" vertical="center"/>
    </xf>
    <xf numFmtId="180" fontId="9" fillId="0" borderId="10" xfId="0" applyNumberFormat="1" applyFont="1" applyFill="1" applyBorder="1" applyAlignment="1">
      <alignment horizontal="center" vertical="center" wrapText="1"/>
    </xf>
    <xf numFmtId="172" fontId="13" fillId="33" borderId="10" xfId="0" applyNumberFormat="1" applyFont="1" applyFill="1" applyBorder="1" applyAlignment="1">
      <alignment horizontal="center" vertical="center"/>
    </xf>
    <xf numFmtId="49" fontId="9" fillId="33" borderId="10" xfId="0" applyNumberFormat="1" applyFont="1" applyFill="1" applyBorder="1" applyAlignment="1">
      <alignment horizontal="center" vertical="center"/>
    </xf>
    <xf numFmtId="49" fontId="9" fillId="0" borderId="10" xfId="0" applyNumberFormat="1" applyFont="1" applyBorder="1" applyAlignment="1">
      <alignment horizontal="center" vertical="center" wrapText="1"/>
    </xf>
    <xf numFmtId="14" fontId="6" fillId="33" borderId="10" xfId="0" applyNumberFormat="1" applyFont="1" applyFill="1" applyBorder="1" applyAlignment="1" applyProtection="1">
      <alignment horizontal="left" vertical="center" wrapText="1" shrinkToFit="1"/>
      <protection locked="0"/>
    </xf>
    <xf numFmtId="0" fontId="6" fillId="33" borderId="10" xfId="0" applyNumberFormat="1" applyFont="1" applyFill="1" applyBorder="1" applyAlignment="1" applyProtection="1">
      <alignment horizontal="left" vertical="top" wrapText="1"/>
      <protection locked="0"/>
    </xf>
    <xf numFmtId="0" fontId="9" fillId="0" borderId="10" xfId="60" applyNumberFormat="1" applyFont="1" applyFill="1" applyBorder="1" applyAlignment="1" applyProtection="1">
      <alignment horizontal="left" vertical="top" wrapText="1" shrinkToFit="1"/>
      <protection locked="0"/>
    </xf>
    <xf numFmtId="14" fontId="9" fillId="0" borderId="10" xfId="60" applyNumberFormat="1" applyFont="1" applyFill="1" applyBorder="1" applyAlignment="1" applyProtection="1">
      <alignment horizontal="left" vertical="top" wrapText="1"/>
      <protection locked="0"/>
    </xf>
    <xf numFmtId="14" fontId="6" fillId="33" borderId="10" xfId="60" applyNumberFormat="1" applyFont="1" applyFill="1" applyBorder="1" applyAlignment="1" applyProtection="1">
      <alignment horizontal="left" vertical="top" wrapText="1"/>
      <protection locked="0"/>
    </xf>
    <xf numFmtId="49" fontId="9" fillId="33" borderId="10" xfId="0" applyNumberFormat="1" applyFont="1" applyFill="1" applyBorder="1" applyAlignment="1">
      <alignment horizontal="left"/>
    </xf>
    <xf numFmtId="0" fontId="6" fillId="33" borderId="11" xfId="0" applyNumberFormat="1" applyFont="1" applyFill="1" applyBorder="1" applyAlignment="1" applyProtection="1">
      <alignment horizontal="left" vertical="center" wrapText="1" shrinkToFit="1"/>
      <protection locked="0"/>
    </xf>
    <xf numFmtId="0" fontId="9" fillId="35" borderId="10" xfId="0" applyNumberFormat="1" applyFont="1" applyFill="1" applyBorder="1" applyAlignment="1" applyProtection="1">
      <alignment horizontal="left" vertical="top" wrapText="1" shrinkToFit="1"/>
      <protection locked="0"/>
    </xf>
    <xf numFmtId="0" fontId="10" fillId="0" borderId="13" xfId="0" applyFont="1" applyFill="1" applyBorder="1" applyAlignment="1">
      <alignment horizontal="center" vertical="top" wrapText="1"/>
    </xf>
    <xf numFmtId="0" fontId="10" fillId="0" borderId="13" xfId="0" applyFont="1" applyFill="1" applyBorder="1" applyAlignment="1">
      <alignment horizontal="left" vertical="top" wrapText="1"/>
    </xf>
    <xf numFmtId="0" fontId="9" fillId="0" borderId="10" xfId="0" applyNumberFormat="1" applyFont="1" applyFill="1" applyBorder="1" applyAlignment="1" applyProtection="1">
      <alignment horizontal="left" vertical="top" wrapText="1" shrinkToFit="1" readingOrder="1"/>
      <protection locked="0"/>
    </xf>
    <xf numFmtId="0" fontId="9" fillId="0" borderId="10" xfId="0" applyNumberFormat="1" applyFont="1" applyFill="1" applyBorder="1" applyAlignment="1" applyProtection="1">
      <alignment horizontal="left" vertical="top" wrapText="1" readingOrder="1"/>
      <protection locked="0"/>
    </xf>
    <xf numFmtId="0" fontId="6" fillId="33" borderId="10" xfId="0" applyNumberFormat="1" applyFont="1" applyFill="1" applyBorder="1" applyAlignment="1" applyProtection="1">
      <alignment horizontal="left" vertical="top" wrapText="1" shrinkToFit="1" readingOrder="1"/>
      <protection locked="0"/>
    </xf>
    <xf numFmtId="0" fontId="6" fillId="33" borderId="10" xfId="0" applyNumberFormat="1" applyFont="1" applyFill="1" applyBorder="1" applyAlignment="1" applyProtection="1">
      <alignment horizontal="left" vertical="top" wrapText="1" readingOrder="1"/>
      <protection locked="0"/>
    </xf>
    <xf numFmtId="14" fontId="6" fillId="33" borderId="10" xfId="0" applyNumberFormat="1" applyFont="1" applyFill="1" applyBorder="1" applyAlignment="1" applyProtection="1">
      <alignment horizontal="left" vertical="top" wrapText="1" shrinkToFit="1" readingOrder="1"/>
      <protection locked="0"/>
    </xf>
    <xf numFmtId="181" fontId="9" fillId="0" borderId="11" xfId="0" applyNumberFormat="1" applyFont="1" applyFill="1" applyBorder="1" applyAlignment="1">
      <alignment horizontal="left" vertical="top" wrapText="1"/>
    </xf>
    <xf numFmtId="0" fontId="10" fillId="0" borderId="14" xfId="0" applyFont="1" applyFill="1" applyBorder="1" applyAlignment="1">
      <alignment horizontal="left" vertical="top" wrapText="1"/>
    </xf>
    <xf numFmtId="0" fontId="3" fillId="33" borderId="15" xfId="0" applyNumberFormat="1" applyFont="1" applyFill="1" applyBorder="1" applyAlignment="1" applyProtection="1">
      <alignment horizontal="center" vertical="center" wrapText="1"/>
      <protection/>
    </xf>
    <xf numFmtId="0" fontId="6" fillId="33" borderId="11" xfId="0" applyNumberFormat="1" applyFont="1" applyFill="1" applyBorder="1" applyAlignment="1" applyProtection="1">
      <alignment horizontal="center" vertical="center" wrapText="1" shrinkToFit="1"/>
      <protection locked="0"/>
    </xf>
    <xf numFmtId="0" fontId="0" fillId="33" borderId="16" xfId="0" applyFill="1" applyBorder="1" applyAlignment="1">
      <alignment horizontal="center" vertical="center" wrapText="1" shrinkToFit="1"/>
    </xf>
    <xf numFmtId="49" fontId="6" fillId="33" borderId="10" xfId="0" applyNumberFormat="1" applyFont="1" applyFill="1" applyBorder="1" applyAlignment="1" applyProtection="1">
      <alignment horizontal="center" vertical="center" wrapText="1"/>
      <protection/>
    </xf>
    <xf numFmtId="49" fontId="0" fillId="33" borderId="10" xfId="0" applyNumberFormat="1" applyFill="1" applyBorder="1" applyAlignment="1">
      <alignment horizontal="center" vertical="center" wrapText="1"/>
    </xf>
    <xf numFmtId="49" fontId="6" fillId="33" borderId="11" xfId="0" applyNumberFormat="1" applyFont="1" applyFill="1" applyBorder="1" applyAlignment="1" applyProtection="1">
      <alignment horizontal="center" vertical="center" wrapText="1" shrinkToFit="1"/>
      <protection locked="0"/>
    </xf>
    <xf numFmtId="49" fontId="0" fillId="33" borderId="16" xfId="0" applyNumberFormat="1" applyFill="1" applyBorder="1" applyAlignment="1">
      <alignment horizontal="center" vertical="center" wrapText="1" shrinkToFit="1"/>
    </xf>
    <xf numFmtId="0" fontId="3" fillId="33" borderId="0" xfId="0" applyNumberFormat="1" applyFont="1" applyFill="1" applyBorder="1" applyAlignment="1" applyProtection="1">
      <alignment horizontal="center" vertical="center" wrapText="1"/>
      <protection/>
    </xf>
    <xf numFmtId="0" fontId="9" fillId="33" borderId="10" xfId="0" applyNumberFormat="1" applyFont="1" applyFill="1" applyBorder="1" applyAlignment="1" applyProtection="1">
      <alignment horizontal="center" vertical="center" wrapText="1"/>
      <protection/>
    </xf>
    <xf numFmtId="0" fontId="6" fillId="33" borderId="10" xfId="0" applyNumberFormat="1" applyFont="1" applyFill="1" applyBorder="1" applyAlignment="1" applyProtection="1">
      <alignment horizontal="center" vertical="center" wrapText="1"/>
      <protection/>
    </xf>
    <xf numFmtId="2" fontId="7" fillId="33" borderId="11" xfId="0" applyNumberFormat="1" applyFont="1" applyFill="1" applyBorder="1" applyAlignment="1" applyProtection="1">
      <alignment horizontal="center" vertical="center" wrapText="1" shrinkToFit="1"/>
      <protection locked="0"/>
    </xf>
    <xf numFmtId="2" fontId="7" fillId="33" borderId="16" xfId="0" applyNumberFormat="1" applyFont="1" applyFill="1" applyBorder="1" applyAlignment="1" applyProtection="1">
      <alignment horizontal="center" vertical="center" wrapText="1" shrinkToFit="1"/>
      <protection locked="0"/>
    </xf>
    <xf numFmtId="0" fontId="6" fillId="33" borderId="12" xfId="0" applyNumberFormat="1" applyFont="1" applyFill="1" applyBorder="1" applyAlignment="1" applyProtection="1">
      <alignment horizontal="center" vertical="center" wrapText="1"/>
      <protection/>
    </xf>
    <xf numFmtId="0" fontId="0" fillId="33" borderId="17" xfId="0" applyFill="1" applyBorder="1" applyAlignment="1">
      <alignment horizontal="center" vertical="center" wrapText="1"/>
    </xf>
    <xf numFmtId="0" fontId="0" fillId="33" borderId="18" xfId="0" applyFill="1" applyBorder="1" applyAlignment="1">
      <alignment horizontal="center" vertical="center" wrapText="1"/>
    </xf>
    <xf numFmtId="0" fontId="0" fillId="33" borderId="12" xfId="0" applyFill="1" applyBorder="1" applyAlignment="1">
      <alignment horizontal="center" vertical="center" wrapText="1"/>
    </xf>
    <xf numFmtId="0" fontId="13" fillId="33" borderId="10" xfId="0" applyFont="1" applyFill="1" applyBorder="1" applyAlignment="1">
      <alignment vertical="center" wrapText="1"/>
    </xf>
    <xf numFmtId="0" fontId="13" fillId="33" borderId="11" xfId="0" applyFont="1" applyFill="1" applyBorder="1" applyAlignment="1">
      <alignment horizontal="left" vertical="top" wrapText="1"/>
    </xf>
    <xf numFmtId="0" fontId="13" fillId="33" borderId="16" xfId="0" applyFont="1" applyFill="1" applyBorder="1" applyAlignment="1">
      <alignment horizontal="left" vertical="top" wrapText="1"/>
    </xf>
    <xf numFmtId="2" fontId="6" fillId="33" borderId="11" xfId="0" applyNumberFormat="1" applyFont="1" applyFill="1" applyBorder="1" applyAlignment="1" applyProtection="1">
      <alignment horizontal="center" vertical="center" wrapText="1" shrinkToFit="1"/>
      <protection locked="0"/>
    </xf>
    <xf numFmtId="2" fontId="0" fillId="33" borderId="16" xfId="0" applyNumberFormat="1" applyFill="1" applyBorder="1" applyAlignment="1">
      <alignment horizontal="center" vertical="center" wrapText="1" shrinkToFit="1"/>
    </xf>
    <xf numFmtId="0" fontId="9" fillId="33" borderId="0" xfId="0" applyNumberFormat="1" applyFont="1" applyFill="1" applyBorder="1" applyAlignment="1" applyProtection="1">
      <alignment horizontal="left" vertical="center" wrapText="1"/>
      <protection/>
    </xf>
    <xf numFmtId="0" fontId="6" fillId="33" borderId="11" xfId="0" applyNumberFormat="1" applyFont="1" applyFill="1" applyBorder="1" applyAlignment="1" applyProtection="1">
      <alignment horizontal="center" vertical="center" wrapText="1"/>
      <protection/>
    </xf>
    <xf numFmtId="0" fontId="6" fillId="33" borderId="16" xfId="0" applyNumberFormat="1" applyFont="1" applyFill="1" applyBorder="1" applyAlignment="1" applyProtection="1">
      <alignment horizontal="center" vertical="center" wrapText="1"/>
      <protection/>
    </xf>
    <xf numFmtId="0" fontId="4" fillId="33" borderId="0" xfId="35" applyFont="1" applyFill="1" applyAlignment="1" applyProtection="1">
      <alignment horizontal="center" vertical="center" wrapText="1"/>
      <protection locked="0"/>
    </xf>
    <xf numFmtId="0" fontId="0" fillId="33" borderId="0" xfId="0" applyFill="1" applyAlignment="1" applyProtection="1">
      <alignment horizontal="center" vertical="center" wrapText="1"/>
      <protection locked="0"/>
    </xf>
    <xf numFmtId="0" fontId="15" fillId="0" borderId="10" xfId="0" applyFont="1" applyBorder="1" applyAlignment="1">
      <alignment horizontal="center"/>
    </xf>
    <xf numFmtId="49" fontId="15" fillId="0" borderId="12" xfId="0" applyNumberFormat="1" applyFont="1" applyBorder="1" applyAlignment="1">
      <alignment horizontal="center"/>
    </xf>
    <xf numFmtId="49" fontId="15" fillId="0" borderId="18" xfId="0" applyNumberFormat="1" applyFont="1" applyBorder="1" applyAlignment="1">
      <alignment horizontal="center"/>
    </xf>
  </cellXfs>
  <cellStyles count="51">
    <cellStyle name="Normal" xfId="0"/>
    <cellStyle name=" 1" xfId="15"/>
    <cellStyle name="20% - Акцент1" xfId="16"/>
    <cellStyle name="20% - Акцент2" xfId="17"/>
    <cellStyle name="20% - Акцент3" xfId="18"/>
    <cellStyle name="20% - Акцент4" xfId="19"/>
    <cellStyle name="20% - Акцент5" xfId="20"/>
    <cellStyle name="20% - Акцент6" xfId="21"/>
    <cellStyle name="40% - Акцент1" xfId="22"/>
    <cellStyle name="40% - Акцент2" xfId="23"/>
    <cellStyle name="40% - Акцент3" xfId="24"/>
    <cellStyle name="40% - Акцент4" xfId="25"/>
    <cellStyle name="40% - Акцент5" xfId="26"/>
    <cellStyle name="40% - Акцент6" xfId="27"/>
    <cellStyle name="60% - Акцент1" xfId="28"/>
    <cellStyle name="60% - Акцент2" xfId="29"/>
    <cellStyle name="60% - Акцент3" xfId="30"/>
    <cellStyle name="60% - Акцент4" xfId="31"/>
    <cellStyle name="60% - Акцент5" xfId="32"/>
    <cellStyle name="60% - Акцент6" xfId="33"/>
    <cellStyle name="Normal_TMP_1" xfId="34"/>
    <cellStyle name="Normal_TMP_2"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Плохой" xfId="55"/>
    <cellStyle name="Пояснение" xfId="56"/>
    <cellStyle name="Примечание" xfId="57"/>
    <cellStyle name="Percent" xfId="58"/>
    <cellStyle name="Связанная ячейка" xfId="59"/>
    <cellStyle name="Стиль 1"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Raifo8\d\Larisa\&#1056;&#1056;&#1054;%20&#1080;&#1102;&#1083;&#1100;%202013(&#1084;&#1086;&#1089;&#1082;&#1074;&#1072;)\&#1060;&#1086;&#1088;&#1084;&#1072;_&#1088;&#1072;&#1073;&#1086;&#1095;&#1072;&#1103;_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форма РРО"/>
      <sheetName val="СВОД"/>
      <sheetName val="СВОД_без формул"/>
      <sheetName val="Ардатовский"/>
      <sheetName val="Арзамасский"/>
      <sheetName val="Б-Болдинский"/>
      <sheetName val="Б-Мурашкинский"/>
      <sheetName val="Бутурлинский"/>
      <sheetName val="Вадский"/>
      <sheetName val="Варнавинский"/>
      <sheetName val="Вачский"/>
      <sheetName val="Ветлужский"/>
      <sheetName val="Вознесенский"/>
      <sheetName val="Воротынский"/>
      <sheetName val="Воскресенский"/>
      <sheetName val="Гагинский"/>
      <sheetName val="Володарский"/>
      <sheetName val="Д-Константиновский"/>
      <sheetName val="Дивеевский"/>
      <sheetName val="Княгининский"/>
      <sheetName val="Ковернинский"/>
      <sheetName val="Кр-Баковский"/>
      <sheetName val="Кр-Октябрьский"/>
      <sheetName val="Лукояновский"/>
      <sheetName val="Лысковский"/>
      <sheetName val="Навашинский"/>
      <sheetName val="Первомайский"/>
      <sheetName val="Перевозский"/>
      <sheetName val="Пильнинский"/>
      <sheetName val="Починковский"/>
      <sheetName val="г.о. Семеновский"/>
      <sheetName val="Сергачский"/>
      <sheetName val="Сеченовский"/>
      <sheetName val="Сосновский"/>
      <sheetName val="Спасский"/>
      <sheetName val="Тонкинский"/>
      <sheetName val="Тоншаевский"/>
      <sheetName val="Уренский"/>
      <sheetName val="Чкаловский"/>
      <sheetName val="Шарангский"/>
      <sheetName val="Шатковский"/>
      <sheetName val="Шахунский"/>
      <sheetName val="Сокольский"/>
      <sheetName val="г.Арзамас"/>
      <sheetName val="Балахнинский"/>
      <sheetName val="Богородский"/>
      <sheetName val="г.Бор"/>
      <sheetName val="г.Выкса"/>
      <sheetName val="Городецкий"/>
      <sheetName val="Дзержинск"/>
      <sheetName val="Кстовский"/>
      <sheetName val="Кулебакский"/>
      <sheetName val="Павловский"/>
      <sheetName val="г.Н.Новгород"/>
      <sheetName val="г.Саров"/>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95"/>
  <sheetViews>
    <sheetView showZeros="0" tabSelected="1" view="pageBreakPreview" zoomScale="81" zoomScaleNormal="73" zoomScaleSheetLayoutView="81" zoomScalePageLayoutView="0" workbookViewId="0" topLeftCell="B1">
      <pane xSplit="2" ySplit="8" topLeftCell="D84" activePane="bottomRight" state="frozen"/>
      <selection pane="topLeft" activeCell="Q221" sqref="Q221"/>
      <selection pane="topRight" activeCell="Q221" sqref="Q221"/>
      <selection pane="bottomLeft" activeCell="Q221" sqref="Q221"/>
      <selection pane="bottomRight" activeCell="G86" sqref="G86"/>
    </sheetView>
  </sheetViews>
  <sheetFormatPr defaultColWidth="9.00390625" defaultRowHeight="12.75"/>
  <cols>
    <col min="1" max="1" width="0" style="3" hidden="1" customWidth="1"/>
    <col min="2" max="2" width="1.25" style="1" hidden="1" customWidth="1"/>
    <col min="3" max="3" width="34.375" style="85" customWidth="1"/>
    <col min="4" max="4" width="30.375" style="86" customWidth="1"/>
    <col min="5" max="5" width="9.75390625" style="86" customWidth="1"/>
    <col min="6" max="6" width="13.875" style="86" customWidth="1"/>
    <col min="7" max="7" width="27.25390625" style="86" customWidth="1"/>
    <col min="8" max="8" width="16.625" style="86" customWidth="1"/>
    <col min="9" max="9" width="12.625" style="86" customWidth="1"/>
    <col min="10" max="10" width="5.875" style="87" customWidth="1"/>
    <col min="11" max="11" width="6.25390625" style="87" customWidth="1"/>
    <col min="12" max="12" width="13.00390625" style="86" customWidth="1"/>
    <col min="13" max="13" width="11.875" style="86" customWidth="1"/>
    <col min="14" max="15" width="11.375" style="86" customWidth="1"/>
    <col min="16" max="16" width="10.625" style="86" customWidth="1"/>
    <col min="17" max="18" width="8.625" style="86" customWidth="1"/>
    <col min="19" max="20" width="11.00390625" style="86" customWidth="1"/>
    <col min="21" max="22" width="11.00390625" style="44" customWidth="1"/>
    <col min="23" max="23" width="10.875" style="44" customWidth="1"/>
    <col min="24" max="24" width="9.875" style="3" customWidth="1"/>
    <col min="25" max="25" width="14.625" style="3" customWidth="1"/>
    <col min="26" max="26" width="13.25390625" style="3" customWidth="1"/>
    <col min="27" max="27" width="15.875" style="3" customWidth="1"/>
    <col min="28" max="28" width="14.75390625" style="3" customWidth="1"/>
    <col min="29" max="29" width="13.25390625" style="3" customWidth="1"/>
    <col min="30" max="30" width="16.625" style="3" customWidth="1"/>
    <col min="31" max="16384" width="9.125" style="3" customWidth="1"/>
  </cols>
  <sheetData>
    <row r="1" spans="1:24" s="43" customFormat="1" ht="15.75">
      <c r="A1" s="41" t="s">
        <v>0</v>
      </c>
      <c r="B1" s="173" t="s">
        <v>263</v>
      </c>
      <c r="C1" s="173"/>
      <c r="D1" s="173"/>
      <c r="E1" s="173"/>
      <c r="F1" s="173"/>
      <c r="G1" s="173"/>
      <c r="H1" s="173"/>
      <c r="I1" s="173"/>
      <c r="J1" s="173"/>
      <c r="K1" s="173"/>
      <c r="L1" s="173"/>
      <c r="M1" s="173"/>
      <c r="N1" s="173"/>
      <c r="O1" s="173"/>
      <c r="P1" s="173"/>
      <c r="Q1" s="173"/>
      <c r="R1" s="173"/>
      <c r="S1" s="173"/>
      <c r="T1" s="173"/>
      <c r="U1" s="173"/>
      <c r="V1" s="173"/>
      <c r="W1" s="173"/>
      <c r="X1" s="41"/>
    </row>
    <row r="2" spans="1:24" s="43" customFormat="1" ht="6" customHeight="1">
      <c r="A2" s="41"/>
      <c r="B2" s="50"/>
      <c r="C2" s="56"/>
      <c r="D2" s="51"/>
      <c r="E2" s="51"/>
      <c r="F2" s="51"/>
      <c r="G2" s="51"/>
      <c r="H2" s="51"/>
      <c r="I2" s="51"/>
      <c r="J2" s="57"/>
      <c r="K2" s="57"/>
      <c r="L2" s="51"/>
      <c r="M2" s="51"/>
      <c r="N2" s="51"/>
      <c r="O2" s="51"/>
      <c r="P2" s="51"/>
      <c r="Q2" s="51"/>
      <c r="R2" s="51"/>
      <c r="S2" s="51"/>
      <c r="T2" s="51"/>
      <c r="U2" s="51"/>
      <c r="V2" s="51"/>
      <c r="W2" s="51"/>
      <c r="X2" s="41"/>
    </row>
    <row r="3" spans="1:24" s="43" customFormat="1" ht="15.75" customHeight="1">
      <c r="A3" s="41"/>
      <c r="B3" s="50"/>
      <c r="C3" s="58" t="s">
        <v>196</v>
      </c>
      <c r="D3" s="51"/>
      <c r="E3" s="51"/>
      <c r="F3" s="51"/>
      <c r="G3" s="51"/>
      <c r="H3" s="187" t="s">
        <v>262</v>
      </c>
      <c r="I3" s="187"/>
      <c r="J3" s="187"/>
      <c r="K3" s="187"/>
      <c r="L3" s="187"/>
      <c r="M3" s="51"/>
      <c r="N3" s="51"/>
      <c r="O3" s="51"/>
      <c r="P3" s="51"/>
      <c r="Q3" s="51"/>
      <c r="R3" s="51"/>
      <c r="S3" s="51"/>
      <c r="T3" s="51"/>
      <c r="U3" s="51"/>
      <c r="V3" s="51"/>
      <c r="W3" s="51"/>
      <c r="X3" s="41"/>
    </row>
    <row r="4" spans="1:24" s="43" customFormat="1" ht="18" customHeight="1">
      <c r="A4" s="41"/>
      <c r="B4" s="50"/>
      <c r="C4" s="58" t="s">
        <v>197</v>
      </c>
      <c r="D4" s="51"/>
      <c r="E4" s="51"/>
      <c r="F4" s="51"/>
      <c r="G4" s="51"/>
      <c r="H4" s="51"/>
      <c r="I4" s="51"/>
      <c r="J4" s="57"/>
      <c r="K4" s="57"/>
      <c r="L4" s="51"/>
      <c r="M4" s="51"/>
      <c r="N4" s="51"/>
      <c r="O4" s="51"/>
      <c r="P4" s="51"/>
      <c r="Q4" s="51"/>
      <c r="R4" s="51"/>
      <c r="S4" s="51"/>
      <c r="T4" s="51"/>
      <c r="U4" s="51"/>
      <c r="V4" s="166" t="s">
        <v>264</v>
      </c>
      <c r="W4" s="166"/>
      <c r="X4" s="41"/>
    </row>
    <row r="5" spans="1:24" s="43" customFormat="1" ht="24.75" customHeight="1">
      <c r="A5" s="41"/>
      <c r="B5" s="174" t="s">
        <v>14</v>
      </c>
      <c r="C5" s="174"/>
      <c r="D5" s="175" t="s">
        <v>20</v>
      </c>
      <c r="E5" s="175"/>
      <c r="F5" s="175"/>
      <c r="G5" s="175"/>
      <c r="H5" s="175"/>
      <c r="I5" s="175"/>
      <c r="J5" s="169" t="s">
        <v>13</v>
      </c>
      <c r="K5" s="170"/>
      <c r="L5" s="175" t="s">
        <v>17</v>
      </c>
      <c r="M5" s="175"/>
      <c r="N5" s="175"/>
      <c r="O5" s="175"/>
      <c r="P5" s="175"/>
      <c r="Q5" s="175"/>
      <c r="R5" s="175"/>
      <c r="S5" s="175"/>
      <c r="T5" s="175"/>
      <c r="U5" s="175"/>
      <c r="V5" s="175"/>
      <c r="W5" s="175"/>
      <c r="X5" s="41"/>
    </row>
    <row r="6" spans="1:24" s="43" customFormat="1" ht="27" customHeight="1">
      <c r="A6" s="41" t="s">
        <v>1</v>
      </c>
      <c r="B6" s="174"/>
      <c r="C6" s="174"/>
      <c r="D6" s="175" t="s">
        <v>10</v>
      </c>
      <c r="E6" s="175"/>
      <c r="F6" s="175"/>
      <c r="G6" s="175" t="s">
        <v>193</v>
      </c>
      <c r="H6" s="175"/>
      <c r="I6" s="175"/>
      <c r="J6" s="170"/>
      <c r="K6" s="170"/>
      <c r="L6" s="175" t="s">
        <v>245</v>
      </c>
      <c r="M6" s="175"/>
      <c r="N6" s="188" t="s">
        <v>252</v>
      </c>
      <c r="O6" s="178" t="s">
        <v>255</v>
      </c>
      <c r="P6" s="179"/>
      <c r="Q6" s="180"/>
      <c r="R6" s="181">
        <v>2023</v>
      </c>
      <c r="S6" s="179"/>
      <c r="T6" s="180"/>
      <c r="U6" s="181">
        <v>2024</v>
      </c>
      <c r="V6" s="179"/>
      <c r="W6" s="180"/>
      <c r="X6" s="41"/>
    </row>
    <row r="7" spans="1:24" s="43" customFormat="1" ht="63" customHeight="1">
      <c r="A7" s="41" t="s">
        <v>2</v>
      </c>
      <c r="B7" s="174"/>
      <c r="C7" s="174"/>
      <c r="D7" s="55" t="s">
        <v>8</v>
      </c>
      <c r="E7" s="55" t="s">
        <v>9</v>
      </c>
      <c r="F7" s="55" t="s">
        <v>3</v>
      </c>
      <c r="G7" s="55" t="s">
        <v>8</v>
      </c>
      <c r="H7" s="55" t="s">
        <v>9</v>
      </c>
      <c r="I7" s="55" t="s">
        <v>3</v>
      </c>
      <c r="J7" s="59" t="s">
        <v>15</v>
      </c>
      <c r="K7" s="59" t="s">
        <v>16</v>
      </c>
      <c r="L7" s="55" t="s">
        <v>11</v>
      </c>
      <c r="M7" s="55" t="s">
        <v>12</v>
      </c>
      <c r="N7" s="189"/>
      <c r="O7" s="55" t="s">
        <v>185</v>
      </c>
      <c r="P7" s="55" t="s">
        <v>186</v>
      </c>
      <c r="Q7" s="55" t="s">
        <v>187</v>
      </c>
      <c r="R7" s="55" t="s">
        <v>185</v>
      </c>
      <c r="S7" s="55" t="s">
        <v>186</v>
      </c>
      <c r="T7" s="55" t="s">
        <v>187</v>
      </c>
      <c r="U7" s="53" t="s">
        <v>185</v>
      </c>
      <c r="V7" s="53" t="s">
        <v>186</v>
      </c>
      <c r="W7" s="53" t="s">
        <v>187</v>
      </c>
      <c r="X7" s="41"/>
    </row>
    <row r="8" spans="1:24" s="43" customFormat="1" ht="19.5" customHeight="1">
      <c r="A8" s="41" t="s">
        <v>4</v>
      </c>
      <c r="B8" s="52"/>
      <c r="C8" s="60">
        <v>1</v>
      </c>
      <c r="D8" s="55">
        <v>2</v>
      </c>
      <c r="E8" s="55">
        <v>3</v>
      </c>
      <c r="F8" s="55">
        <v>4</v>
      </c>
      <c r="G8" s="55">
        <v>5</v>
      </c>
      <c r="H8" s="55">
        <v>6</v>
      </c>
      <c r="I8" s="55">
        <v>7</v>
      </c>
      <c r="J8" s="59" t="s">
        <v>4</v>
      </c>
      <c r="K8" s="59" t="s">
        <v>184</v>
      </c>
      <c r="L8" s="55">
        <v>10</v>
      </c>
      <c r="M8" s="55">
        <v>11</v>
      </c>
      <c r="N8" s="88">
        <v>12</v>
      </c>
      <c r="O8" s="55">
        <v>13</v>
      </c>
      <c r="P8" s="55">
        <v>14</v>
      </c>
      <c r="Q8" s="55">
        <v>15</v>
      </c>
      <c r="R8" s="55">
        <v>16</v>
      </c>
      <c r="S8" s="55">
        <v>17</v>
      </c>
      <c r="T8" s="55">
        <v>18</v>
      </c>
      <c r="U8" s="53">
        <v>19</v>
      </c>
      <c r="V8" s="53">
        <v>20</v>
      </c>
      <c r="W8" s="53">
        <v>21</v>
      </c>
      <c r="X8" s="41"/>
    </row>
    <row r="9" spans="1:28" s="43" customFormat="1" ht="40.5" customHeight="1">
      <c r="A9" s="41" t="s">
        <v>5</v>
      </c>
      <c r="B9" s="182"/>
      <c r="C9" s="183" t="s">
        <v>165</v>
      </c>
      <c r="D9" s="167" t="s">
        <v>19</v>
      </c>
      <c r="E9" s="167" t="s">
        <v>19</v>
      </c>
      <c r="F9" s="167" t="s">
        <v>19</v>
      </c>
      <c r="G9" s="167" t="s">
        <v>19</v>
      </c>
      <c r="H9" s="167" t="s">
        <v>19</v>
      </c>
      <c r="I9" s="167" t="s">
        <v>19</v>
      </c>
      <c r="J9" s="171" t="s">
        <v>19</v>
      </c>
      <c r="K9" s="171" t="s">
        <v>19</v>
      </c>
      <c r="L9" s="176">
        <f>L11</f>
        <v>213386.8</v>
      </c>
      <c r="M9" s="176">
        <f aca="true" t="shared" si="0" ref="M9:W9">M11</f>
        <v>188465.80000000002</v>
      </c>
      <c r="N9" s="176">
        <f t="shared" si="0"/>
        <v>321374.6000000001</v>
      </c>
      <c r="O9" s="176">
        <f t="shared" si="0"/>
        <v>177287</v>
      </c>
      <c r="P9" s="176">
        <f t="shared" si="0"/>
        <v>177287</v>
      </c>
      <c r="Q9" s="176">
        <f t="shared" si="0"/>
        <v>0</v>
      </c>
      <c r="R9" s="176">
        <f t="shared" si="0"/>
        <v>157311.30000000002</v>
      </c>
      <c r="S9" s="176">
        <f t="shared" si="0"/>
        <v>157311.30000000002</v>
      </c>
      <c r="T9" s="176">
        <f t="shared" si="0"/>
        <v>0</v>
      </c>
      <c r="U9" s="176">
        <f t="shared" si="0"/>
        <v>170947.89999999997</v>
      </c>
      <c r="V9" s="176">
        <f t="shared" si="0"/>
        <v>170947.89999999997</v>
      </c>
      <c r="W9" s="176">
        <f t="shared" si="0"/>
        <v>0</v>
      </c>
      <c r="X9" s="41"/>
      <c r="Y9" s="42"/>
      <c r="Z9" s="42"/>
      <c r="AA9" s="42"/>
      <c r="AB9" s="42"/>
    </row>
    <row r="10" spans="1:33" s="43" customFormat="1" ht="61.5" customHeight="1">
      <c r="A10" s="41" t="s">
        <v>6</v>
      </c>
      <c r="B10" s="182"/>
      <c r="C10" s="184"/>
      <c r="D10" s="168"/>
      <c r="E10" s="168"/>
      <c r="F10" s="168"/>
      <c r="G10" s="168"/>
      <c r="H10" s="168"/>
      <c r="I10" s="168"/>
      <c r="J10" s="172"/>
      <c r="K10" s="172"/>
      <c r="L10" s="177"/>
      <c r="M10" s="177"/>
      <c r="N10" s="177"/>
      <c r="O10" s="177"/>
      <c r="P10" s="177"/>
      <c r="Q10" s="177"/>
      <c r="R10" s="177"/>
      <c r="S10" s="177"/>
      <c r="T10" s="177"/>
      <c r="U10" s="177"/>
      <c r="V10" s="177"/>
      <c r="W10" s="177"/>
      <c r="X10" s="41"/>
      <c r="Y10" s="42"/>
      <c r="Z10" s="42"/>
      <c r="AA10" s="42"/>
      <c r="AB10" s="42"/>
      <c r="AC10" s="42"/>
      <c r="AD10" s="42"/>
      <c r="AE10" s="42"/>
      <c r="AF10" s="42"/>
      <c r="AG10" s="42">
        <f>Z9</f>
        <v>0</v>
      </c>
    </row>
    <row r="11" spans="1:30" s="43" customFormat="1" ht="53.25" customHeight="1">
      <c r="A11" s="41"/>
      <c r="B11" s="54"/>
      <c r="C11" s="61" t="s">
        <v>166</v>
      </c>
      <c r="D11" s="62" t="s">
        <v>19</v>
      </c>
      <c r="E11" s="62" t="s">
        <v>19</v>
      </c>
      <c r="F11" s="62" t="s">
        <v>19</v>
      </c>
      <c r="G11" s="62" t="s">
        <v>19</v>
      </c>
      <c r="H11" s="62" t="s">
        <v>19</v>
      </c>
      <c r="I11" s="62" t="s">
        <v>19</v>
      </c>
      <c r="J11" s="63" t="s">
        <v>19</v>
      </c>
      <c r="K11" s="63" t="s">
        <v>19</v>
      </c>
      <c r="L11" s="45">
        <f aca="true" t="shared" si="1" ref="L11:W11">SUM(L12:L35)</f>
        <v>213386.8</v>
      </c>
      <c r="M11" s="45">
        <f t="shared" si="1"/>
        <v>188465.80000000002</v>
      </c>
      <c r="N11" s="45">
        <f t="shared" si="1"/>
        <v>321374.6000000001</v>
      </c>
      <c r="O11" s="45">
        <f t="shared" si="1"/>
        <v>177287</v>
      </c>
      <c r="P11" s="45">
        <f t="shared" si="1"/>
        <v>177287</v>
      </c>
      <c r="Q11" s="45">
        <f t="shared" si="1"/>
        <v>0</v>
      </c>
      <c r="R11" s="45">
        <f t="shared" si="1"/>
        <v>157311.30000000002</v>
      </c>
      <c r="S11" s="45">
        <f t="shared" si="1"/>
        <v>157311.30000000002</v>
      </c>
      <c r="T11" s="45">
        <f t="shared" si="1"/>
        <v>0</v>
      </c>
      <c r="U11" s="45">
        <f t="shared" si="1"/>
        <v>170947.89999999997</v>
      </c>
      <c r="V11" s="45">
        <f t="shared" si="1"/>
        <v>170947.89999999997</v>
      </c>
      <c r="W11" s="45">
        <f t="shared" si="1"/>
        <v>0</v>
      </c>
      <c r="X11" s="41"/>
      <c r="Y11" s="42"/>
      <c r="Z11" s="42"/>
      <c r="AA11" s="42"/>
      <c r="AB11" s="42"/>
      <c r="AC11" s="42"/>
      <c r="AD11" s="42"/>
    </row>
    <row r="12" spans="1:30" s="43" customFormat="1" ht="99.75" customHeight="1">
      <c r="A12" s="41"/>
      <c r="B12" s="89"/>
      <c r="C12" s="90" t="s">
        <v>265</v>
      </c>
      <c r="D12" s="91" t="s">
        <v>29</v>
      </c>
      <c r="E12" s="91" t="s">
        <v>266</v>
      </c>
      <c r="F12" s="91" t="s">
        <v>267</v>
      </c>
      <c r="G12" s="92" t="s">
        <v>358</v>
      </c>
      <c r="H12" s="92" t="s">
        <v>359</v>
      </c>
      <c r="I12" s="92" t="s">
        <v>360</v>
      </c>
      <c r="J12" s="93" t="s">
        <v>282</v>
      </c>
      <c r="K12" s="93" t="s">
        <v>283</v>
      </c>
      <c r="L12" s="94">
        <f>7676.4+988.3</f>
        <v>8664.699999999999</v>
      </c>
      <c r="M12" s="95">
        <f>7663.3+980.4</f>
        <v>8643.7</v>
      </c>
      <c r="N12" s="96">
        <f>7651.2+386.9+1004.1</f>
        <v>9042.199999999999</v>
      </c>
      <c r="O12" s="96">
        <f aca="true" t="shared" si="2" ref="O12:O19">P12+Q12</f>
        <v>10023.699999999999</v>
      </c>
      <c r="P12" s="96">
        <f>8053.9+909.3+1060.5</f>
        <v>10023.699999999999</v>
      </c>
      <c r="Q12" s="96">
        <v>0</v>
      </c>
      <c r="R12" s="96">
        <f aca="true" t="shared" si="3" ref="R12:R19">S12+T12</f>
        <v>10009.699999999999</v>
      </c>
      <c r="S12" s="96">
        <f>8039.9+909.3+1060.5</f>
        <v>10009.699999999999</v>
      </c>
      <c r="T12" s="96">
        <v>0</v>
      </c>
      <c r="U12" s="96">
        <f aca="true" t="shared" si="4" ref="U12:U19">V12+W12</f>
        <v>10031.699999999999</v>
      </c>
      <c r="V12" s="96">
        <f>8061.9+909.3+1060.5</f>
        <v>10031.699999999999</v>
      </c>
      <c r="W12" s="96">
        <v>0</v>
      </c>
      <c r="X12" s="41"/>
      <c r="Y12" s="42"/>
      <c r="Z12" s="42"/>
      <c r="AA12" s="42"/>
      <c r="AB12" s="42"/>
      <c r="AC12" s="42"/>
      <c r="AD12" s="42"/>
    </row>
    <row r="13" spans="1:30" s="43" customFormat="1" ht="99.75" customHeight="1">
      <c r="A13" s="41"/>
      <c r="B13" s="89"/>
      <c r="C13" s="97" t="s">
        <v>269</v>
      </c>
      <c r="D13" s="91" t="s">
        <v>30</v>
      </c>
      <c r="E13" s="91" t="s">
        <v>270</v>
      </c>
      <c r="F13" s="91" t="s">
        <v>271</v>
      </c>
      <c r="G13" s="92" t="s">
        <v>358</v>
      </c>
      <c r="H13" s="92" t="s">
        <v>359</v>
      </c>
      <c r="I13" s="92" t="s">
        <v>360</v>
      </c>
      <c r="J13" s="93" t="s">
        <v>21</v>
      </c>
      <c r="K13" s="93" t="s">
        <v>268</v>
      </c>
      <c r="L13" s="94">
        <v>1005.7</v>
      </c>
      <c r="M13" s="95">
        <v>1005.7</v>
      </c>
      <c r="N13" s="96">
        <v>997.1</v>
      </c>
      <c r="O13" s="96">
        <f t="shared" si="2"/>
        <v>1054.8</v>
      </c>
      <c r="P13" s="96">
        <v>1054.8</v>
      </c>
      <c r="Q13" s="96">
        <v>0</v>
      </c>
      <c r="R13" s="96">
        <f t="shared" si="3"/>
        <v>1054.8</v>
      </c>
      <c r="S13" s="96">
        <v>1054.8</v>
      </c>
      <c r="T13" s="96">
        <v>0</v>
      </c>
      <c r="U13" s="96">
        <f t="shared" si="4"/>
        <v>1054.8</v>
      </c>
      <c r="V13" s="96">
        <v>1054.8</v>
      </c>
      <c r="W13" s="96">
        <v>0</v>
      </c>
      <c r="X13" s="41"/>
      <c r="Y13" s="42"/>
      <c r="Z13" s="42"/>
      <c r="AA13" s="42"/>
      <c r="AB13" s="42"/>
      <c r="AC13" s="42"/>
      <c r="AD13" s="42"/>
    </row>
    <row r="14" spans="1:30" s="43" customFormat="1" ht="288">
      <c r="A14" s="41"/>
      <c r="B14" s="40"/>
      <c r="C14" s="64" t="s">
        <v>167</v>
      </c>
      <c r="D14" s="65" t="s">
        <v>89</v>
      </c>
      <c r="E14" s="65" t="s">
        <v>90</v>
      </c>
      <c r="F14" s="65" t="s">
        <v>218</v>
      </c>
      <c r="G14" s="66" t="s">
        <v>361</v>
      </c>
      <c r="H14" s="66" t="s">
        <v>91</v>
      </c>
      <c r="I14" s="66" t="s">
        <v>362</v>
      </c>
      <c r="J14" s="67" t="s">
        <v>257</v>
      </c>
      <c r="K14" s="67" t="s">
        <v>256</v>
      </c>
      <c r="L14" s="2">
        <f>247+45</f>
        <v>292</v>
      </c>
      <c r="M14" s="2">
        <v>233.5</v>
      </c>
      <c r="N14" s="2">
        <f>85+99.5+37.8+120</f>
        <v>342.3</v>
      </c>
      <c r="O14" s="122">
        <f t="shared" si="2"/>
        <v>222.3</v>
      </c>
      <c r="P14" s="2">
        <v>222.3</v>
      </c>
      <c r="Q14" s="2"/>
      <c r="R14" s="122">
        <f t="shared" si="3"/>
        <v>222.3</v>
      </c>
      <c r="S14" s="2">
        <v>222.3</v>
      </c>
      <c r="T14" s="2"/>
      <c r="U14" s="122">
        <f t="shared" si="4"/>
        <v>222.3</v>
      </c>
      <c r="V14" s="2">
        <v>222.3</v>
      </c>
      <c r="W14" s="2"/>
      <c r="X14" s="41"/>
      <c r="Y14" s="42"/>
      <c r="Z14" s="42"/>
      <c r="AA14" s="42"/>
      <c r="AB14" s="42"/>
      <c r="AC14" s="42"/>
      <c r="AD14" s="42"/>
    </row>
    <row r="15" spans="1:30" s="43" customFormat="1" ht="211.5" customHeight="1">
      <c r="A15" s="41"/>
      <c r="B15" s="40"/>
      <c r="C15" s="64" t="s">
        <v>168</v>
      </c>
      <c r="D15" s="65" t="s">
        <v>134</v>
      </c>
      <c r="E15" s="65" t="s">
        <v>135</v>
      </c>
      <c r="F15" s="65" t="s">
        <v>217</v>
      </c>
      <c r="G15" s="65" t="s">
        <v>363</v>
      </c>
      <c r="H15" s="65" t="s">
        <v>364</v>
      </c>
      <c r="I15" s="65" t="s">
        <v>365</v>
      </c>
      <c r="J15" s="67" t="s">
        <v>233</v>
      </c>
      <c r="K15" s="67" t="s">
        <v>234</v>
      </c>
      <c r="L15" s="2">
        <f>1524+2459.6+80+821.7+263.7</f>
        <v>5149</v>
      </c>
      <c r="M15" s="2">
        <v>4877.7</v>
      </c>
      <c r="N15" s="2">
        <f>22205+1158.5-3099.5+20</f>
        <v>20284</v>
      </c>
      <c r="O15" s="122">
        <f t="shared" si="2"/>
        <v>487</v>
      </c>
      <c r="P15" s="2">
        <v>487</v>
      </c>
      <c r="Q15" s="2"/>
      <c r="R15" s="122">
        <f t="shared" si="3"/>
        <v>0</v>
      </c>
      <c r="S15" s="2"/>
      <c r="T15" s="2"/>
      <c r="U15" s="122">
        <f t="shared" si="4"/>
        <v>0</v>
      </c>
      <c r="V15" s="2"/>
      <c r="W15" s="2"/>
      <c r="X15" s="41"/>
      <c r="Y15" s="42"/>
      <c r="Z15" s="42"/>
      <c r="AA15" s="42"/>
      <c r="AB15" s="42"/>
      <c r="AC15" s="42"/>
      <c r="AD15" s="42"/>
    </row>
    <row r="16" spans="1:30" s="43" customFormat="1" ht="199.5" customHeight="1">
      <c r="A16" s="41"/>
      <c r="B16" s="40"/>
      <c r="C16" s="64" t="s">
        <v>169</v>
      </c>
      <c r="D16" s="65" t="s">
        <v>119</v>
      </c>
      <c r="E16" s="65" t="s">
        <v>120</v>
      </c>
      <c r="F16" s="65" t="s">
        <v>121</v>
      </c>
      <c r="G16" s="65" t="s">
        <v>366</v>
      </c>
      <c r="H16" s="65" t="s">
        <v>367</v>
      </c>
      <c r="I16" s="65" t="s">
        <v>368</v>
      </c>
      <c r="J16" s="67" t="s">
        <v>22</v>
      </c>
      <c r="K16" s="67" t="s">
        <v>122</v>
      </c>
      <c r="L16" s="2">
        <f>7008.4-30</f>
        <v>6978.4</v>
      </c>
      <c r="M16" s="2">
        <v>6176</v>
      </c>
      <c r="N16" s="2">
        <f>4264.9</f>
        <v>4264.9</v>
      </c>
      <c r="O16" s="122">
        <f t="shared" si="2"/>
        <v>3794.9</v>
      </c>
      <c r="P16" s="2">
        <f>3673.9+121</f>
        <v>3794.9</v>
      </c>
      <c r="Q16" s="2"/>
      <c r="R16" s="122">
        <f t="shared" si="3"/>
        <v>3673.9</v>
      </c>
      <c r="S16" s="2">
        <v>3673.9</v>
      </c>
      <c r="T16" s="2"/>
      <c r="U16" s="122">
        <f t="shared" si="4"/>
        <v>3673.9</v>
      </c>
      <c r="V16" s="2">
        <v>3673.9</v>
      </c>
      <c r="W16" s="2"/>
      <c r="X16" s="41"/>
      <c r="Y16" s="42"/>
      <c r="Z16" s="42"/>
      <c r="AA16" s="42"/>
      <c r="AB16" s="42"/>
      <c r="AC16" s="42"/>
      <c r="AD16" s="42"/>
    </row>
    <row r="17" spans="1:30" s="43" customFormat="1" ht="60" customHeight="1">
      <c r="A17" s="41"/>
      <c r="B17" s="40"/>
      <c r="C17" s="124" t="s">
        <v>321</v>
      </c>
      <c r="D17" s="91" t="s">
        <v>30</v>
      </c>
      <c r="E17" s="91" t="s">
        <v>270</v>
      </c>
      <c r="F17" s="91" t="s">
        <v>212</v>
      </c>
      <c r="G17" s="125" t="s">
        <v>369</v>
      </c>
      <c r="H17" s="125" t="s">
        <v>370</v>
      </c>
      <c r="I17" s="116" t="s">
        <v>371</v>
      </c>
      <c r="J17" s="147" t="s">
        <v>322</v>
      </c>
      <c r="K17" s="107" t="s">
        <v>225</v>
      </c>
      <c r="L17" s="129">
        <v>1</v>
      </c>
      <c r="M17" s="129">
        <v>1</v>
      </c>
      <c r="N17" s="130">
        <v>1</v>
      </c>
      <c r="O17" s="130">
        <v>1</v>
      </c>
      <c r="P17" s="130">
        <v>1</v>
      </c>
      <c r="Q17" s="130">
        <v>0</v>
      </c>
      <c r="R17" s="130">
        <v>1</v>
      </c>
      <c r="S17" s="130">
        <v>1</v>
      </c>
      <c r="T17" s="130">
        <v>0</v>
      </c>
      <c r="U17" s="130">
        <v>1</v>
      </c>
      <c r="V17" s="130">
        <v>1</v>
      </c>
      <c r="W17" s="130">
        <v>0</v>
      </c>
      <c r="X17" s="41"/>
      <c r="Y17" s="42"/>
      <c r="Z17" s="42"/>
      <c r="AA17" s="42"/>
      <c r="AB17" s="42"/>
      <c r="AC17" s="42"/>
      <c r="AD17" s="42"/>
    </row>
    <row r="18" spans="1:30" s="43" customFormat="1" ht="200.25" customHeight="1">
      <c r="A18" s="41"/>
      <c r="B18" s="40"/>
      <c r="C18" s="64" t="s">
        <v>170</v>
      </c>
      <c r="D18" s="65" t="s">
        <v>26</v>
      </c>
      <c r="E18" s="65" t="s">
        <v>27</v>
      </c>
      <c r="F18" s="65" t="s">
        <v>28</v>
      </c>
      <c r="G18" s="65" t="s">
        <v>372</v>
      </c>
      <c r="H18" s="65" t="s">
        <v>373</v>
      </c>
      <c r="I18" s="65" t="s">
        <v>374</v>
      </c>
      <c r="J18" s="67" t="s">
        <v>272</v>
      </c>
      <c r="K18" s="67" t="s">
        <v>273</v>
      </c>
      <c r="L18" s="2">
        <f>3145.1+6380.9</f>
        <v>9526</v>
      </c>
      <c r="M18" s="2">
        <f>2568.8</f>
        <v>2568.8</v>
      </c>
      <c r="N18" s="2">
        <f>1057.1+6883.7</f>
        <v>7940.799999999999</v>
      </c>
      <c r="O18" s="122">
        <f t="shared" si="2"/>
        <v>8453.3</v>
      </c>
      <c r="P18" s="2">
        <f>1521.6+6931.7</f>
        <v>8453.3</v>
      </c>
      <c r="Q18" s="2"/>
      <c r="R18" s="122">
        <f t="shared" si="3"/>
        <v>7088</v>
      </c>
      <c r="S18" s="2">
        <f>1521.6+5566.4</f>
        <v>7088</v>
      </c>
      <c r="T18" s="2"/>
      <c r="U18" s="122">
        <f t="shared" si="4"/>
        <v>15378.9</v>
      </c>
      <c r="V18" s="2">
        <f>1521.6+13857.3</f>
        <v>15378.9</v>
      </c>
      <c r="W18" s="2"/>
      <c r="X18" s="41"/>
      <c r="Y18" s="42"/>
      <c r="Z18" s="42"/>
      <c r="AA18" s="42"/>
      <c r="AB18" s="42"/>
      <c r="AC18" s="42"/>
      <c r="AD18" s="42"/>
    </row>
    <row r="19" spans="1:30" s="43" customFormat="1" ht="141" customHeight="1">
      <c r="A19" s="41"/>
      <c r="B19" s="40"/>
      <c r="C19" s="64" t="s">
        <v>171</v>
      </c>
      <c r="D19" s="65" t="s">
        <v>129</v>
      </c>
      <c r="E19" s="65" t="s">
        <v>130</v>
      </c>
      <c r="F19" s="65" t="s">
        <v>131</v>
      </c>
      <c r="G19" s="65" t="s">
        <v>375</v>
      </c>
      <c r="H19" s="65" t="s">
        <v>380</v>
      </c>
      <c r="I19" s="65" t="s">
        <v>376</v>
      </c>
      <c r="J19" s="67" t="s">
        <v>229</v>
      </c>
      <c r="K19" s="67" t="s">
        <v>230</v>
      </c>
      <c r="L19" s="2">
        <f>1852.6-80-180.7</f>
        <v>1591.8999999999999</v>
      </c>
      <c r="M19" s="2">
        <v>431.6</v>
      </c>
      <c r="N19" s="2">
        <f>20.3+1160.2</f>
        <v>1180.5</v>
      </c>
      <c r="O19" s="121">
        <f t="shared" si="2"/>
        <v>1180.6</v>
      </c>
      <c r="P19" s="2">
        <v>1180.6</v>
      </c>
      <c r="Q19" s="2"/>
      <c r="R19" s="121">
        <f t="shared" si="3"/>
        <v>20.299999999999955</v>
      </c>
      <c r="S19" s="2">
        <f>1180.6-1160.3</f>
        <v>20.299999999999955</v>
      </c>
      <c r="T19" s="2"/>
      <c r="U19" s="121">
        <f t="shared" si="4"/>
        <v>20.299999999999955</v>
      </c>
      <c r="V19" s="2">
        <f>1180.6-1160.3</f>
        <v>20.299999999999955</v>
      </c>
      <c r="W19" s="2"/>
      <c r="X19" s="41"/>
      <c r="Y19" s="42"/>
      <c r="Z19" s="42"/>
      <c r="AA19" s="42"/>
      <c r="AB19" s="42"/>
      <c r="AC19" s="42"/>
      <c r="AD19" s="42"/>
    </row>
    <row r="20" spans="1:30" s="43" customFormat="1" ht="392.25" customHeight="1">
      <c r="A20" s="41"/>
      <c r="B20" s="40"/>
      <c r="C20" s="64" t="s">
        <v>284</v>
      </c>
      <c r="D20" s="127" t="s">
        <v>326</v>
      </c>
      <c r="E20" s="127" t="s">
        <v>327</v>
      </c>
      <c r="F20" s="127" t="s">
        <v>328</v>
      </c>
      <c r="G20" s="156" t="s">
        <v>377</v>
      </c>
      <c r="H20" s="91" t="s">
        <v>378</v>
      </c>
      <c r="I20" s="91" t="s">
        <v>379</v>
      </c>
      <c r="J20" s="126" t="s">
        <v>324</v>
      </c>
      <c r="K20" s="126" t="s">
        <v>325</v>
      </c>
      <c r="L20" s="108">
        <f>11627.1+6827.6+61118.2</f>
        <v>79572.9</v>
      </c>
      <c r="M20" s="108">
        <f>7427.1+6820.6+60308.7</f>
        <v>74556.4</v>
      </c>
      <c r="N20" s="108">
        <f>8423.7+6196.8+65923.5</f>
        <v>80544</v>
      </c>
      <c r="O20" s="108">
        <f>P20+Q20</f>
        <v>88523.7</v>
      </c>
      <c r="P20" s="108">
        <f>7249+10838.3+70436.4</f>
        <v>88523.7</v>
      </c>
      <c r="Q20" s="108">
        <v>0</v>
      </c>
      <c r="R20" s="108">
        <f>S20</f>
        <v>73615.8</v>
      </c>
      <c r="S20" s="108">
        <f>3049+5447.7+65119.1</f>
        <v>73615.8</v>
      </c>
      <c r="T20" s="108"/>
      <c r="U20" s="108">
        <f>V20</f>
        <v>75477.4</v>
      </c>
      <c r="V20" s="108">
        <f>3049+5447.7+66980.7</f>
        <v>75477.4</v>
      </c>
      <c r="W20" s="108"/>
      <c r="X20" s="41"/>
      <c r="Y20" s="42"/>
      <c r="Z20" s="42"/>
      <c r="AA20" s="42"/>
      <c r="AB20" s="42"/>
      <c r="AC20" s="42"/>
      <c r="AD20" s="42"/>
    </row>
    <row r="21" spans="1:30" s="43" customFormat="1" ht="138.75" customHeight="1">
      <c r="A21" s="41"/>
      <c r="B21" s="40"/>
      <c r="C21" s="68" t="s">
        <v>198</v>
      </c>
      <c r="D21" s="65" t="s">
        <v>219</v>
      </c>
      <c r="E21" s="65" t="s">
        <v>221</v>
      </c>
      <c r="F21" s="65" t="s">
        <v>220</v>
      </c>
      <c r="G21" s="65" t="s">
        <v>381</v>
      </c>
      <c r="H21" s="65" t="s">
        <v>280</v>
      </c>
      <c r="I21" s="65" t="s">
        <v>382</v>
      </c>
      <c r="J21" s="67" t="s">
        <v>23</v>
      </c>
      <c r="K21" s="67" t="s">
        <v>94</v>
      </c>
      <c r="L21" s="2">
        <f>619.8+1759.5-339.5</f>
        <v>2039.8000000000002</v>
      </c>
      <c r="M21" s="2">
        <v>1808.2</v>
      </c>
      <c r="N21" s="2"/>
      <c r="O21" s="121">
        <f>P21</f>
        <v>3842.7</v>
      </c>
      <c r="P21" s="2">
        <v>3842.7</v>
      </c>
      <c r="Q21" s="2"/>
      <c r="R21" s="121">
        <f>S21</f>
        <v>4286.099999999999</v>
      </c>
      <c r="S21" s="2">
        <f>3842.7+443.4</f>
        <v>4286.099999999999</v>
      </c>
      <c r="T21" s="2"/>
      <c r="U21" s="121">
        <f>V21</f>
        <v>7856.9</v>
      </c>
      <c r="V21" s="2">
        <f>3842.7+443.4+3570.8</f>
        <v>7856.9</v>
      </c>
      <c r="W21" s="2"/>
      <c r="X21" s="41"/>
      <c r="Y21" s="42"/>
      <c r="Z21" s="42"/>
      <c r="AA21" s="42"/>
      <c r="AB21" s="42"/>
      <c r="AC21" s="42"/>
      <c r="AD21" s="42"/>
    </row>
    <row r="22" spans="1:30" s="43" customFormat="1" ht="116.25" customHeight="1">
      <c r="A22" s="41"/>
      <c r="B22" s="40"/>
      <c r="C22" s="64" t="s">
        <v>172</v>
      </c>
      <c r="D22" s="65" t="s">
        <v>156</v>
      </c>
      <c r="E22" s="65" t="s">
        <v>157</v>
      </c>
      <c r="F22" s="65" t="s">
        <v>216</v>
      </c>
      <c r="G22" s="65" t="s">
        <v>383</v>
      </c>
      <c r="H22" s="65" t="s">
        <v>384</v>
      </c>
      <c r="I22" s="65" t="s">
        <v>385</v>
      </c>
      <c r="J22" s="67" t="s">
        <v>194</v>
      </c>
      <c r="K22" s="67" t="s">
        <v>195</v>
      </c>
      <c r="L22" s="2">
        <v>578.8</v>
      </c>
      <c r="M22" s="2">
        <v>578.5</v>
      </c>
      <c r="N22" s="2">
        <f>601.1-0.4</f>
        <v>600.7</v>
      </c>
      <c r="O22" s="121">
        <f>P22+Q22</f>
        <v>602.2</v>
      </c>
      <c r="P22" s="2">
        <v>602.2</v>
      </c>
      <c r="Q22" s="2"/>
      <c r="R22" s="121">
        <f>S22+T22</f>
        <v>602.2</v>
      </c>
      <c r="S22" s="2">
        <v>602.2</v>
      </c>
      <c r="T22" s="2"/>
      <c r="U22" s="121">
        <f>V22+W22</f>
        <v>602.2</v>
      </c>
      <c r="V22" s="2">
        <v>602.2</v>
      </c>
      <c r="W22" s="2"/>
      <c r="X22" s="41"/>
      <c r="Y22" s="42"/>
      <c r="Z22" s="42"/>
      <c r="AA22" s="42"/>
      <c r="AB22" s="42"/>
      <c r="AC22" s="42"/>
      <c r="AD22" s="42"/>
    </row>
    <row r="23" spans="1:30" s="43" customFormat="1" ht="116.25" customHeight="1">
      <c r="A23" s="41"/>
      <c r="B23" s="40"/>
      <c r="C23" s="64" t="s">
        <v>191</v>
      </c>
      <c r="D23" s="65" t="s">
        <v>30</v>
      </c>
      <c r="E23" s="65" t="s">
        <v>127</v>
      </c>
      <c r="F23" s="65" t="s">
        <v>212</v>
      </c>
      <c r="G23" s="69" t="s">
        <v>386</v>
      </c>
      <c r="H23" s="69" t="s">
        <v>387</v>
      </c>
      <c r="I23" s="149" t="s">
        <v>388</v>
      </c>
      <c r="J23" s="67" t="s">
        <v>243</v>
      </c>
      <c r="K23" s="67" t="s">
        <v>258</v>
      </c>
      <c r="L23" s="2">
        <f>613+91+900+135.3</f>
        <v>1739.3</v>
      </c>
      <c r="M23" s="2">
        <f>613+91+900+135.3</f>
        <v>1739.3</v>
      </c>
      <c r="N23" s="2">
        <f>348+153.2-20.8</f>
        <v>480.4</v>
      </c>
      <c r="O23" s="121">
        <f>P23+Q23</f>
        <v>0</v>
      </c>
      <c r="P23" s="2"/>
      <c r="Q23" s="2"/>
      <c r="R23" s="121">
        <f>S23+T23</f>
        <v>0</v>
      </c>
      <c r="S23" s="2"/>
      <c r="T23" s="2"/>
      <c r="U23" s="121">
        <f>V23+W23</f>
        <v>0</v>
      </c>
      <c r="V23" s="2"/>
      <c r="W23" s="2"/>
      <c r="X23" s="41"/>
      <c r="Y23" s="42"/>
      <c r="Z23" s="42"/>
      <c r="AA23" s="42"/>
      <c r="AB23" s="42"/>
      <c r="AC23" s="42"/>
      <c r="AD23" s="42"/>
    </row>
    <row r="24" spans="1:30" s="43" customFormat="1" ht="116.25" customHeight="1">
      <c r="A24" s="41"/>
      <c r="B24" s="40"/>
      <c r="C24" s="64" t="s">
        <v>290</v>
      </c>
      <c r="D24" s="62" t="s">
        <v>291</v>
      </c>
      <c r="E24" s="62" t="s">
        <v>292</v>
      </c>
      <c r="F24" s="70">
        <v>34697</v>
      </c>
      <c r="G24" s="62" t="s">
        <v>389</v>
      </c>
      <c r="H24" s="157" t="s">
        <v>390</v>
      </c>
      <c r="I24" s="157" t="s">
        <v>391</v>
      </c>
      <c r="J24" s="63" t="s">
        <v>122</v>
      </c>
      <c r="K24" s="63" t="s">
        <v>21</v>
      </c>
      <c r="L24" s="109">
        <v>11680.6</v>
      </c>
      <c r="M24" s="109">
        <v>11680.6</v>
      </c>
      <c r="N24" s="109">
        <v>11320.2</v>
      </c>
      <c r="O24" s="122">
        <v>11551.1</v>
      </c>
      <c r="P24" s="109">
        <f>O24</f>
        <v>11551.1</v>
      </c>
      <c r="Q24" s="109"/>
      <c r="R24" s="122">
        <v>11551.1</v>
      </c>
      <c r="S24" s="109">
        <f>R24</f>
        <v>11551.1</v>
      </c>
      <c r="T24" s="109"/>
      <c r="U24" s="122">
        <v>11551.1</v>
      </c>
      <c r="V24" s="109">
        <f>U24</f>
        <v>11551.1</v>
      </c>
      <c r="W24" s="45"/>
      <c r="X24" s="41"/>
      <c r="Y24" s="42"/>
      <c r="Z24" s="42"/>
      <c r="AA24" s="42"/>
      <c r="AB24" s="42"/>
      <c r="AC24" s="42"/>
      <c r="AD24" s="42"/>
    </row>
    <row r="25" spans="1:30" s="43" customFormat="1" ht="91.5" customHeight="1">
      <c r="A25" s="41"/>
      <c r="B25" s="40"/>
      <c r="C25" s="64" t="s">
        <v>293</v>
      </c>
      <c r="D25" s="62" t="s">
        <v>294</v>
      </c>
      <c r="E25" s="62" t="s">
        <v>295</v>
      </c>
      <c r="F25" s="70">
        <v>37900</v>
      </c>
      <c r="G25" s="157" t="s">
        <v>389</v>
      </c>
      <c r="H25" s="157" t="s">
        <v>390</v>
      </c>
      <c r="I25" s="157" t="s">
        <v>391</v>
      </c>
      <c r="J25" s="63" t="s">
        <v>296</v>
      </c>
      <c r="K25" s="63" t="s">
        <v>297</v>
      </c>
      <c r="L25" s="109">
        <v>27890.5</v>
      </c>
      <c r="M25" s="109">
        <v>27700.2</v>
      </c>
      <c r="N25" s="109">
        <v>142291.7</v>
      </c>
      <c r="O25" s="122">
        <f>P25</f>
        <v>26270.2</v>
      </c>
      <c r="P25" s="109">
        <v>26270.2</v>
      </c>
      <c r="Q25" s="109"/>
      <c r="R25" s="122">
        <f>S25</f>
        <v>25908.7</v>
      </c>
      <c r="S25" s="109">
        <v>25908.7</v>
      </c>
      <c r="T25" s="109"/>
      <c r="U25" s="122">
        <f>V25</f>
        <v>25938.7</v>
      </c>
      <c r="V25" s="109">
        <v>25938.7</v>
      </c>
      <c r="W25" s="45"/>
      <c r="X25" s="41"/>
      <c r="Y25" s="42"/>
      <c r="Z25" s="42"/>
      <c r="AA25" s="42"/>
      <c r="AB25" s="42"/>
      <c r="AC25" s="42"/>
      <c r="AD25" s="42"/>
    </row>
    <row r="26" spans="1:30" s="43" customFormat="1" ht="304.5" customHeight="1">
      <c r="A26" s="41"/>
      <c r="B26" s="40"/>
      <c r="C26" s="64" t="s">
        <v>173</v>
      </c>
      <c r="D26" s="65" t="s">
        <v>160</v>
      </c>
      <c r="E26" s="65" t="s">
        <v>161</v>
      </c>
      <c r="F26" s="65" t="s">
        <v>215</v>
      </c>
      <c r="G26" s="65" t="s">
        <v>392</v>
      </c>
      <c r="H26" s="65" t="s">
        <v>393</v>
      </c>
      <c r="I26" s="65" t="s">
        <v>394</v>
      </c>
      <c r="J26" s="67" t="s">
        <v>298</v>
      </c>
      <c r="K26" s="67" t="s">
        <v>299</v>
      </c>
      <c r="L26" s="2">
        <f>983.6+459.5</f>
        <v>1443.1</v>
      </c>
      <c r="M26" s="2">
        <f>813.6+75</f>
        <v>888.6</v>
      </c>
      <c r="N26" s="2">
        <f>877+452</f>
        <v>1329</v>
      </c>
      <c r="O26" s="122">
        <f>P26+Q26</f>
        <v>1440.5</v>
      </c>
      <c r="P26" s="2">
        <f>1210.8+229.7</f>
        <v>1440.5</v>
      </c>
      <c r="Q26" s="2"/>
      <c r="R26" s="122">
        <f>S26+T26</f>
        <v>1386.3999999999999</v>
      </c>
      <c r="S26" s="2">
        <f>1210.8+175.6</f>
        <v>1386.3999999999999</v>
      </c>
      <c r="T26" s="2"/>
      <c r="U26" s="122">
        <f>V26+W26</f>
        <v>1278.3</v>
      </c>
      <c r="V26" s="2">
        <f>1210.8+67.5</f>
        <v>1278.3</v>
      </c>
      <c r="W26" s="2"/>
      <c r="X26" s="41"/>
      <c r="Y26" s="42"/>
      <c r="Z26" s="42"/>
      <c r="AA26" s="42"/>
      <c r="AB26" s="42"/>
      <c r="AC26" s="42"/>
      <c r="AD26" s="42"/>
    </row>
    <row r="27" spans="1:30" s="43" customFormat="1" ht="157.5" customHeight="1">
      <c r="A27" s="41"/>
      <c r="B27" s="40"/>
      <c r="C27" s="68" t="s">
        <v>288</v>
      </c>
      <c r="D27" s="65" t="s">
        <v>285</v>
      </c>
      <c r="E27" s="65" t="s">
        <v>286</v>
      </c>
      <c r="F27" s="65" t="s">
        <v>287</v>
      </c>
      <c r="G27" s="157" t="s">
        <v>395</v>
      </c>
      <c r="H27" s="157" t="s">
        <v>396</v>
      </c>
      <c r="I27" s="157" t="s">
        <v>397</v>
      </c>
      <c r="J27" s="63" t="s">
        <v>289</v>
      </c>
      <c r="K27" s="63" t="s">
        <v>25</v>
      </c>
      <c r="L27" s="109">
        <v>15084.9</v>
      </c>
      <c r="M27" s="109">
        <v>15084.9</v>
      </c>
      <c r="N27" s="2">
        <v>26275.5</v>
      </c>
      <c r="O27" s="122">
        <v>16790.7</v>
      </c>
      <c r="P27" s="2">
        <f>O27</f>
        <v>16790.7</v>
      </c>
      <c r="Q27" s="2"/>
      <c r="R27" s="122">
        <v>16790.7</v>
      </c>
      <c r="S27" s="2">
        <f>R27</f>
        <v>16790.7</v>
      </c>
      <c r="T27" s="2"/>
      <c r="U27" s="122">
        <v>16790.7</v>
      </c>
      <c r="V27" s="2">
        <f>U27</f>
        <v>16790.7</v>
      </c>
      <c r="W27" s="2"/>
      <c r="X27" s="41"/>
      <c r="Y27" s="42"/>
      <c r="Z27" s="42"/>
      <c r="AA27" s="42"/>
      <c r="AB27" s="42"/>
      <c r="AC27" s="42"/>
      <c r="AD27" s="42"/>
    </row>
    <row r="28" spans="1:30" s="43" customFormat="1" ht="135.75" customHeight="1">
      <c r="A28" s="41"/>
      <c r="B28" s="40"/>
      <c r="C28" s="64" t="s">
        <v>174</v>
      </c>
      <c r="D28" s="65" t="s">
        <v>162</v>
      </c>
      <c r="E28" s="65" t="s">
        <v>163</v>
      </c>
      <c r="F28" s="65" t="s">
        <v>164</v>
      </c>
      <c r="G28" s="65" t="s">
        <v>398</v>
      </c>
      <c r="H28" s="66" t="s">
        <v>399</v>
      </c>
      <c r="I28" s="66" t="s">
        <v>400</v>
      </c>
      <c r="J28" s="71" t="s">
        <v>274</v>
      </c>
      <c r="K28" s="72" t="s">
        <v>275</v>
      </c>
      <c r="L28" s="2">
        <f>812.8+15</f>
        <v>827.8</v>
      </c>
      <c r="M28" s="2">
        <f>604.8+9.2</f>
        <v>614</v>
      </c>
      <c r="N28" s="2">
        <f>806.4+10</f>
        <v>816.4</v>
      </c>
      <c r="O28" s="121">
        <f>P28+Q28</f>
        <v>1048.5</v>
      </c>
      <c r="P28" s="2">
        <f>1046+2.5</f>
        <v>1048.5</v>
      </c>
      <c r="Q28" s="2"/>
      <c r="R28" s="121">
        <f>S28+T28</f>
        <v>1096.5</v>
      </c>
      <c r="S28" s="2">
        <f>1094+2.5</f>
        <v>1096.5</v>
      </c>
      <c r="T28" s="2"/>
      <c r="U28" s="121">
        <f>V28+W28</f>
        <v>1065.9</v>
      </c>
      <c r="V28" s="2">
        <f>1063.4+2.5</f>
        <v>1065.9</v>
      </c>
      <c r="W28" s="2"/>
      <c r="X28" s="41"/>
      <c r="Y28" s="42"/>
      <c r="Z28" s="42"/>
      <c r="AA28" s="42"/>
      <c r="AB28" s="42"/>
      <c r="AC28" s="42"/>
      <c r="AD28" s="42"/>
    </row>
    <row r="29" spans="1:30" s="43" customFormat="1" ht="120.75" customHeight="1">
      <c r="A29" s="41"/>
      <c r="B29" s="40"/>
      <c r="C29" s="64" t="s">
        <v>251</v>
      </c>
      <c r="D29" s="65" t="s">
        <v>246</v>
      </c>
      <c r="E29" s="65" t="s">
        <v>247</v>
      </c>
      <c r="F29" s="65" t="s">
        <v>248</v>
      </c>
      <c r="G29" s="65" t="s">
        <v>401</v>
      </c>
      <c r="H29" s="65" t="s">
        <v>402</v>
      </c>
      <c r="I29" s="65" t="s">
        <v>403</v>
      </c>
      <c r="J29" s="67" t="s">
        <v>249</v>
      </c>
      <c r="K29" s="67" t="s">
        <v>250</v>
      </c>
      <c r="L29" s="2">
        <v>3000</v>
      </c>
      <c r="M29" s="2">
        <v>3000</v>
      </c>
      <c r="N29" s="2"/>
      <c r="O29" s="121"/>
      <c r="P29" s="2"/>
      <c r="Q29" s="2"/>
      <c r="R29" s="121"/>
      <c r="S29" s="2"/>
      <c r="T29" s="2"/>
      <c r="U29" s="121"/>
      <c r="V29" s="2"/>
      <c r="W29" s="2"/>
      <c r="X29" s="41"/>
      <c r="Y29" s="42"/>
      <c r="Z29" s="42"/>
      <c r="AA29" s="42"/>
      <c r="AB29" s="42"/>
      <c r="AC29" s="42"/>
      <c r="AD29" s="42"/>
    </row>
    <row r="30" spans="1:30" s="43" customFormat="1" ht="264.75" customHeight="1">
      <c r="A30" s="41"/>
      <c r="B30" s="40"/>
      <c r="C30" s="64" t="s">
        <v>224</v>
      </c>
      <c r="D30" s="65" t="s">
        <v>226</v>
      </c>
      <c r="E30" s="65" t="s">
        <v>142</v>
      </c>
      <c r="F30" s="65" t="s">
        <v>227</v>
      </c>
      <c r="G30" s="65" t="s">
        <v>404</v>
      </c>
      <c r="H30" s="66" t="s">
        <v>280</v>
      </c>
      <c r="I30" s="66" t="s">
        <v>382</v>
      </c>
      <c r="J30" s="72" t="s">
        <v>22</v>
      </c>
      <c r="K30" s="72" t="s">
        <v>225</v>
      </c>
      <c r="L30" s="2">
        <f>27144.6+659.3+4459.6+72-27144.6</f>
        <v>5190.9000000000015</v>
      </c>
      <c r="M30" s="2">
        <v>5049.8</v>
      </c>
      <c r="N30" s="2"/>
      <c r="O30" s="121"/>
      <c r="P30" s="2"/>
      <c r="Q30" s="2"/>
      <c r="R30" s="121"/>
      <c r="S30" s="2"/>
      <c r="T30" s="2"/>
      <c r="U30" s="121"/>
      <c r="V30" s="2"/>
      <c r="W30" s="2"/>
      <c r="X30" s="41"/>
      <c r="Y30" s="42"/>
      <c r="Z30" s="42"/>
      <c r="AA30" s="42"/>
      <c r="AB30" s="42"/>
      <c r="AC30" s="42"/>
      <c r="AD30" s="42"/>
    </row>
    <row r="31" spans="1:30" s="43" customFormat="1" ht="207" customHeight="1">
      <c r="A31" s="41"/>
      <c r="B31" s="40"/>
      <c r="C31" s="64" t="s">
        <v>223</v>
      </c>
      <c r="D31" s="65"/>
      <c r="E31" s="65"/>
      <c r="F31" s="65"/>
      <c r="G31" s="65" t="s">
        <v>405</v>
      </c>
      <c r="H31" s="66" t="s">
        <v>406</v>
      </c>
      <c r="I31" s="66" t="s">
        <v>416</v>
      </c>
      <c r="J31" s="72" t="s">
        <v>259</v>
      </c>
      <c r="K31" s="72" t="s">
        <v>260</v>
      </c>
      <c r="L31" s="2">
        <f>236.8+947.1+25245+73.5+110.5+2642.9</f>
        <v>29255.800000000003</v>
      </c>
      <c r="M31" s="2">
        <v>19953.6</v>
      </c>
      <c r="N31" s="2">
        <f>273+13410.9-20</f>
        <v>13663.9</v>
      </c>
      <c r="O31" s="121">
        <f>P31+Q31</f>
        <v>988</v>
      </c>
      <c r="P31" s="2">
        <v>988</v>
      </c>
      <c r="Q31" s="2"/>
      <c r="R31" s="121">
        <f>S31+T31</f>
        <v>0</v>
      </c>
      <c r="S31" s="2"/>
      <c r="T31" s="2"/>
      <c r="U31" s="121">
        <f>V31+W31</f>
        <v>0</v>
      </c>
      <c r="V31" s="2"/>
      <c r="W31" s="2"/>
      <c r="X31" s="41"/>
      <c r="Y31" s="42"/>
      <c r="Z31" s="42"/>
      <c r="AA31" s="42"/>
      <c r="AB31" s="42"/>
      <c r="AC31" s="42"/>
      <c r="AD31" s="42"/>
    </row>
    <row r="32" spans="1:30" s="43" customFormat="1" ht="101.25" customHeight="1">
      <c r="A32" s="41"/>
      <c r="B32" s="40"/>
      <c r="C32" s="68" t="s">
        <v>235</v>
      </c>
      <c r="D32" s="65" t="s">
        <v>237</v>
      </c>
      <c r="E32" s="65" t="s">
        <v>142</v>
      </c>
      <c r="F32" s="73" t="s">
        <v>238</v>
      </c>
      <c r="G32" s="65" t="s">
        <v>407</v>
      </c>
      <c r="H32" s="65" t="s">
        <v>408</v>
      </c>
      <c r="I32" s="73" t="s">
        <v>409</v>
      </c>
      <c r="J32" s="74">
        <v>10</v>
      </c>
      <c r="K32" s="74" t="s">
        <v>25</v>
      </c>
      <c r="L32" s="2">
        <v>115</v>
      </c>
      <c r="M32" s="2">
        <v>115</v>
      </c>
      <c r="N32" s="2"/>
      <c r="O32" s="121"/>
      <c r="P32" s="2"/>
      <c r="Q32" s="2"/>
      <c r="R32" s="121"/>
      <c r="S32" s="2"/>
      <c r="T32" s="2"/>
      <c r="U32" s="121"/>
      <c r="V32" s="2"/>
      <c r="W32" s="2"/>
      <c r="X32" s="41"/>
      <c r="Y32" s="42"/>
      <c r="Z32" s="42"/>
      <c r="AA32" s="42"/>
      <c r="AB32" s="42"/>
      <c r="AC32" s="42"/>
      <c r="AD32" s="42"/>
    </row>
    <row r="33" spans="1:30" s="43" customFormat="1" ht="158.25" customHeight="1">
      <c r="A33" s="41"/>
      <c r="B33" s="40"/>
      <c r="C33" s="98" t="s">
        <v>236</v>
      </c>
      <c r="D33" s="65"/>
      <c r="E33" s="65"/>
      <c r="F33" s="65"/>
      <c r="G33" s="65" t="s">
        <v>410</v>
      </c>
      <c r="H33" s="65" t="s">
        <v>411</v>
      </c>
      <c r="I33" s="75" t="s">
        <v>412</v>
      </c>
      <c r="J33" s="74" t="s">
        <v>23</v>
      </c>
      <c r="K33" s="74" t="s">
        <v>25</v>
      </c>
      <c r="L33" s="2">
        <v>372.7</v>
      </c>
      <c r="M33" s="2">
        <v>372.7</v>
      </c>
      <c r="N33" s="2"/>
      <c r="O33" s="121"/>
      <c r="P33" s="2"/>
      <c r="Q33" s="2"/>
      <c r="R33" s="121"/>
      <c r="S33" s="2"/>
      <c r="T33" s="2"/>
      <c r="U33" s="121"/>
      <c r="V33" s="2"/>
      <c r="W33" s="2"/>
      <c r="X33" s="41"/>
      <c r="Y33" s="42"/>
      <c r="Z33" s="42"/>
      <c r="AA33" s="42"/>
      <c r="AB33" s="42"/>
      <c r="AC33" s="42"/>
      <c r="AD33" s="42"/>
    </row>
    <row r="34" spans="1:30" s="43" customFormat="1" ht="108.75" customHeight="1">
      <c r="A34" s="41"/>
      <c r="B34" s="40"/>
      <c r="C34" s="68" t="s">
        <v>261</v>
      </c>
      <c r="D34" s="65" t="s">
        <v>36</v>
      </c>
      <c r="E34" s="65" t="s">
        <v>254</v>
      </c>
      <c r="F34" s="65" t="s">
        <v>253</v>
      </c>
      <c r="G34" s="65" t="s">
        <v>414</v>
      </c>
      <c r="H34" s="65" t="s">
        <v>413</v>
      </c>
      <c r="I34" s="75" t="s">
        <v>415</v>
      </c>
      <c r="J34" s="74" t="s">
        <v>24</v>
      </c>
      <c r="K34" s="74" t="s">
        <v>25</v>
      </c>
      <c r="L34" s="2"/>
      <c r="M34" s="2"/>
      <c r="N34" s="2"/>
      <c r="O34" s="122">
        <f>P34</f>
        <v>3.8</v>
      </c>
      <c r="P34" s="2">
        <v>3.8</v>
      </c>
      <c r="Q34" s="2"/>
      <c r="R34" s="122">
        <f>S34</f>
        <v>3.8</v>
      </c>
      <c r="S34" s="2">
        <v>3.8</v>
      </c>
      <c r="T34" s="2"/>
      <c r="U34" s="122">
        <f>V34</f>
        <v>3.8</v>
      </c>
      <c r="V34" s="2">
        <v>3.8</v>
      </c>
      <c r="W34" s="2"/>
      <c r="X34" s="41"/>
      <c r="Y34" s="42"/>
      <c r="Z34" s="42"/>
      <c r="AA34" s="42"/>
      <c r="AB34" s="42"/>
      <c r="AC34" s="42"/>
      <c r="AD34" s="42"/>
    </row>
    <row r="35" spans="1:30" s="43" customFormat="1" ht="138.75" customHeight="1">
      <c r="A35" s="41"/>
      <c r="B35" s="40"/>
      <c r="C35" s="77" t="s">
        <v>314</v>
      </c>
      <c r="D35" s="65" t="s">
        <v>231</v>
      </c>
      <c r="E35" s="65" t="s">
        <v>228</v>
      </c>
      <c r="F35" s="65" t="s">
        <v>232</v>
      </c>
      <c r="G35" s="65" t="s">
        <v>417</v>
      </c>
      <c r="H35" s="150" t="s">
        <v>418</v>
      </c>
      <c r="I35" s="73" t="s">
        <v>419</v>
      </c>
      <c r="J35" s="67" t="s">
        <v>23</v>
      </c>
      <c r="K35" s="67" t="s">
        <v>21</v>
      </c>
      <c r="L35" s="2">
        <v>1386</v>
      </c>
      <c r="M35" s="2">
        <v>1386</v>
      </c>
      <c r="N35" s="2"/>
      <c r="O35" s="2">
        <f>P35</f>
        <v>1008</v>
      </c>
      <c r="P35" s="2">
        <v>1008</v>
      </c>
      <c r="Q35" s="2"/>
      <c r="R35" s="2">
        <f>S35</f>
        <v>0</v>
      </c>
      <c r="S35" s="2"/>
      <c r="T35" s="2"/>
      <c r="U35" s="2">
        <f>V35</f>
        <v>0</v>
      </c>
      <c r="V35" s="2"/>
      <c r="W35" s="2"/>
      <c r="X35" s="41"/>
      <c r="Y35" s="42"/>
      <c r="Z35" s="42"/>
      <c r="AA35" s="42"/>
      <c r="AB35" s="42"/>
      <c r="AC35" s="42"/>
      <c r="AD35" s="42"/>
    </row>
    <row r="36" spans="1:30" s="43" customFormat="1" ht="165" customHeight="1">
      <c r="A36" s="41"/>
      <c r="B36" s="54"/>
      <c r="C36" s="76" t="s">
        <v>175</v>
      </c>
      <c r="D36" s="62" t="s">
        <v>19</v>
      </c>
      <c r="E36" s="62" t="s">
        <v>19</v>
      </c>
      <c r="F36" s="62" t="s">
        <v>19</v>
      </c>
      <c r="G36" s="62" t="s">
        <v>19</v>
      </c>
      <c r="H36" s="62" t="s">
        <v>19</v>
      </c>
      <c r="I36" s="62" t="s">
        <v>19</v>
      </c>
      <c r="J36" s="63" t="s">
        <v>19</v>
      </c>
      <c r="K36" s="63" t="s">
        <v>19</v>
      </c>
      <c r="L36" s="45">
        <f aca="true" t="shared" si="5" ref="L36:W36">SUM(L37:L42)</f>
        <v>93761.6</v>
      </c>
      <c r="M36" s="45">
        <f t="shared" si="5"/>
        <v>88121.7</v>
      </c>
      <c r="N36" s="45">
        <f t="shared" si="5"/>
        <v>89477.09999999999</v>
      </c>
      <c r="O36" s="45">
        <f t="shared" si="5"/>
        <v>95518.29999999999</v>
      </c>
      <c r="P36" s="45">
        <f t="shared" si="5"/>
        <v>95518.29999999999</v>
      </c>
      <c r="Q36" s="45">
        <f t="shared" si="5"/>
        <v>0</v>
      </c>
      <c r="R36" s="45">
        <f t="shared" si="5"/>
        <v>94267.19999999998</v>
      </c>
      <c r="S36" s="45">
        <f t="shared" si="5"/>
        <v>94267.19999999998</v>
      </c>
      <c r="T36" s="45">
        <f t="shared" si="5"/>
        <v>0</v>
      </c>
      <c r="U36" s="45">
        <f t="shared" si="5"/>
        <v>91172.79999999999</v>
      </c>
      <c r="V36" s="45">
        <f t="shared" si="5"/>
        <v>91172.79999999999</v>
      </c>
      <c r="W36" s="45">
        <f t="shared" si="5"/>
        <v>0</v>
      </c>
      <c r="X36" s="41"/>
      <c r="Y36" s="42"/>
      <c r="Z36" s="42"/>
      <c r="AA36" s="42"/>
      <c r="AB36" s="42"/>
      <c r="AC36" s="42"/>
      <c r="AD36" s="42"/>
    </row>
    <row r="37" spans="1:30" s="43" customFormat="1" ht="111.75" customHeight="1">
      <c r="A37" s="41"/>
      <c r="B37" s="40"/>
      <c r="C37" s="64" t="s">
        <v>176</v>
      </c>
      <c r="D37" s="65" t="s">
        <v>34</v>
      </c>
      <c r="E37" s="65" t="s">
        <v>35</v>
      </c>
      <c r="F37" s="65" t="s">
        <v>214</v>
      </c>
      <c r="G37" s="65" t="s">
        <v>420</v>
      </c>
      <c r="H37" s="65" t="s">
        <v>421</v>
      </c>
      <c r="I37" s="65" t="s">
        <v>422</v>
      </c>
      <c r="J37" s="63" t="s">
        <v>329</v>
      </c>
      <c r="K37" s="63" t="s">
        <v>330</v>
      </c>
      <c r="L37" s="2">
        <f>33397.6+1182+1183.9+5.9+2528</f>
        <v>38297.4</v>
      </c>
      <c r="M37" s="2">
        <f>30855.5+1158+1140.7+5.8+2489.3</f>
        <v>35649.3</v>
      </c>
      <c r="N37" s="2">
        <f>31578.8+1180.7+1170.7+46.1+2387.1</f>
        <v>36363.399999999994</v>
      </c>
      <c r="O37" s="122">
        <f>P37+Q37</f>
        <v>39756.1</v>
      </c>
      <c r="P37" s="2">
        <f>35268.8+1227+1229.2+2031.1</f>
        <v>39756.1</v>
      </c>
      <c r="Q37" s="2"/>
      <c r="R37" s="122">
        <f>S37+T37</f>
        <v>38538.99999999999</v>
      </c>
      <c r="S37" s="2">
        <f>30838.7+4440+1229.2+2031.1</f>
        <v>38538.99999999999</v>
      </c>
      <c r="T37" s="2"/>
      <c r="U37" s="122">
        <f>V37+W37</f>
        <v>35475.6</v>
      </c>
      <c r="V37" s="2">
        <f>2031.1+1229.2+30988.3+1227</f>
        <v>35475.6</v>
      </c>
      <c r="W37" s="2"/>
      <c r="X37" s="41"/>
      <c r="Y37" s="42"/>
      <c r="Z37" s="42"/>
      <c r="AA37" s="42"/>
      <c r="AB37" s="42"/>
      <c r="AC37" s="42"/>
      <c r="AD37" s="42"/>
    </row>
    <row r="38" spans="1:30" s="43" customFormat="1" ht="185.25" customHeight="1">
      <c r="A38" s="41"/>
      <c r="B38" s="40"/>
      <c r="C38" s="64" t="s">
        <v>177</v>
      </c>
      <c r="D38" s="65" t="s">
        <v>38</v>
      </c>
      <c r="E38" s="65" t="s">
        <v>39</v>
      </c>
      <c r="F38" s="65" t="s">
        <v>211</v>
      </c>
      <c r="G38" s="69" t="s">
        <v>423</v>
      </c>
      <c r="H38" s="69" t="s">
        <v>424</v>
      </c>
      <c r="I38" s="149" t="s">
        <v>425</v>
      </c>
      <c r="J38" s="63" t="s">
        <v>331</v>
      </c>
      <c r="K38" s="63" t="s">
        <v>332</v>
      </c>
      <c r="L38" s="2">
        <f>15025+2200+14068.9+21166.9</f>
        <v>52460.8</v>
      </c>
      <c r="M38" s="2">
        <f>14164.2+2154.6+12956.4+20194.1</f>
        <v>49469.3</v>
      </c>
      <c r="N38" s="2">
        <f>13295.7+2180.5+13949.3+21382.6</f>
        <v>50808.1</v>
      </c>
      <c r="O38" s="122">
        <f>P38+Q38</f>
        <v>51593.299999999996</v>
      </c>
      <c r="P38" s="2">
        <f>13024.5+2240.8+14735.4+21592.6</f>
        <v>51593.299999999996</v>
      </c>
      <c r="Q38" s="2"/>
      <c r="R38" s="122">
        <f>S38+T38</f>
        <v>51593.2</v>
      </c>
      <c r="S38" s="2">
        <f>13016.5+2240.8+14743.3+21592.6</f>
        <v>51593.2</v>
      </c>
      <c r="T38" s="2"/>
      <c r="U38" s="122">
        <f>V38+W38</f>
        <v>51590.2</v>
      </c>
      <c r="V38" s="2">
        <f>13013.5+2240.8+14743.3+21592.6</f>
        <v>51590.2</v>
      </c>
      <c r="W38" s="2"/>
      <c r="X38" s="41"/>
      <c r="Y38" s="42"/>
      <c r="Z38" s="42"/>
      <c r="AA38" s="42"/>
      <c r="AB38" s="42"/>
      <c r="AC38" s="42"/>
      <c r="AD38" s="42"/>
    </row>
    <row r="39" spans="1:30" s="43" customFormat="1" ht="90" customHeight="1">
      <c r="A39" s="41"/>
      <c r="B39" s="40"/>
      <c r="C39" s="64" t="s">
        <v>199</v>
      </c>
      <c r="D39" s="65" t="s">
        <v>200</v>
      </c>
      <c r="E39" s="65" t="s">
        <v>142</v>
      </c>
      <c r="F39" s="73" t="s">
        <v>201</v>
      </c>
      <c r="G39" s="158" t="s">
        <v>426</v>
      </c>
      <c r="H39" s="158" t="s">
        <v>427</v>
      </c>
      <c r="I39" s="158" t="s">
        <v>428</v>
      </c>
      <c r="J39" s="63" t="s">
        <v>23</v>
      </c>
      <c r="K39" s="63" t="s">
        <v>94</v>
      </c>
      <c r="L39" s="2">
        <f>232.4+200</f>
        <v>432.4</v>
      </c>
      <c r="M39" s="2">
        <f>232.4+200</f>
        <v>432.4</v>
      </c>
      <c r="N39" s="2"/>
      <c r="O39" s="121">
        <f>P39+Q39</f>
        <v>0</v>
      </c>
      <c r="P39" s="2"/>
      <c r="Q39" s="2"/>
      <c r="R39" s="121">
        <f>S39+T39</f>
        <v>0</v>
      </c>
      <c r="S39" s="2"/>
      <c r="T39" s="2"/>
      <c r="U39" s="121">
        <f>V39+W39</f>
        <v>0</v>
      </c>
      <c r="V39" s="2"/>
      <c r="W39" s="2"/>
      <c r="X39" s="41"/>
      <c r="Y39" s="42"/>
      <c r="Z39" s="42"/>
      <c r="AA39" s="42"/>
      <c r="AB39" s="42"/>
      <c r="AC39" s="42"/>
      <c r="AD39" s="42"/>
    </row>
    <row r="40" spans="1:30" s="43" customFormat="1" ht="189.75" customHeight="1">
      <c r="A40" s="41"/>
      <c r="B40" s="40"/>
      <c r="C40" s="64" t="s">
        <v>240</v>
      </c>
      <c r="D40" s="65" t="s">
        <v>241</v>
      </c>
      <c r="E40" s="65" t="s">
        <v>142</v>
      </c>
      <c r="F40" s="73" t="s">
        <v>242</v>
      </c>
      <c r="G40" s="69" t="s">
        <v>429</v>
      </c>
      <c r="H40" s="69" t="s">
        <v>280</v>
      </c>
      <c r="I40" s="149" t="s">
        <v>430</v>
      </c>
      <c r="J40" s="63" t="s">
        <v>21</v>
      </c>
      <c r="K40" s="63" t="s">
        <v>239</v>
      </c>
      <c r="L40" s="2">
        <v>108</v>
      </c>
      <c r="M40" s="2">
        <v>108</v>
      </c>
      <c r="N40" s="2"/>
      <c r="O40" s="121"/>
      <c r="P40" s="2"/>
      <c r="Q40" s="2"/>
      <c r="R40" s="121"/>
      <c r="S40" s="2"/>
      <c r="T40" s="2"/>
      <c r="U40" s="121"/>
      <c r="V40" s="2"/>
      <c r="W40" s="2"/>
      <c r="X40" s="41"/>
      <c r="Y40" s="42"/>
      <c r="Z40" s="42"/>
      <c r="AA40" s="42"/>
      <c r="AB40" s="42"/>
      <c r="AC40" s="42"/>
      <c r="AD40" s="42"/>
    </row>
    <row r="41" spans="1:30" s="43" customFormat="1" ht="197.25" customHeight="1">
      <c r="A41" s="41"/>
      <c r="B41" s="40"/>
      <c r="C41" s="64" t="s">
        <v>178</v>
      </c>
      <c r="D41" s="65" t="s">
        <v>152</v>
      </c>
      <c r="E41" s="65" t="s">
        <v>153</v>
      </c>
      <c r="F41" s="65" t="s">
        <v>213</v>
      </c>
      <c r="G41" s="65" t="s">
        <v>431</v>
      </c>
      <c r="H41" s="65" t="s">
        <v>432</v>
      </c>
      <c r="I41" s="65" t="s">
        <v>433</v>
      </c>
      <c r="J41" s="63" t="s">
        <v>126</v>
      </c>
      <c r="K41" s="63" t="s">
        <v>94</v>
      </c>
      <c r="L41" s="2">
        <f>2204.4+151.2-0.1</f>
        <v>2355.5</v>
      </c>
      <c r="M41" s="2">
        <f>2204.4+151.2-0.1</f>
        <v>2355.5</v>
      </c>
      <c r="N41" s="2">
        <f>1811.5+390.9+30</f>
        <v>2232.4</v>
      </c>
      <c r="O41" s="122">
        <f>P41+Q41</f>
        <v>4035</v>
      </c>
      <c r="P41" s="2">
        <v>4035</v>
      </c>
      <c r="Q41" s="2"/>
      <c r="R41" s="122">
        <f>S41+T41</f>
        <v>4035</v>
      </c>
      <c r="S41" s="2">
        <v>4035</v>
      </c>
      <c r="T41" s="2"/>
      <c r="U41" s="122">
        <f>V41+W41</f>
        <v>4035</v>
      </c>
      <c r="V41" s="2">
        <v>4035</v>
      </c>
      <c r="W41" s="2"/>
      <c r="X41" s="41"/>
      <c r="Y41" s="42"/>
      <c r="Z41" s="42"/>
      <c r="AA41" s="42"/>
      <c r="AB41" s="42"/>
      <c r="AC41" s="42"/>
      <c r="AD41" s="42"/>
    </row>
    <row r="42" spans="1:30" s="43" customFormat="1" ht="247.5" customHeight="1">
      <c r="A42" s="41"/>
      <c r="B42" s="40"/>
      <c r="C42" s="64" t="s">
        <v>179</v>
      </c>
      <c r="D42" s="65" t="s">
        <v>29</v>
      </c>
      <c r="E42" s="65" t="s">
        <v>158</v>
      </c>
      <c r="F42" s="65" t="s">
        <v>214</v>
      </c>
      <c r="G42" s="66" t="s">
        <v>434</v>
      </c>
      <c r="H42" s="66" t="s">
        <v>435</v>
      </c>
      <c r="I42" s="66" t="s">
        <v>436</v>
      </c>
      <c r="J42" s="63" t="s">
        <v>276</v>
      </c>
      <c r="K42" s="63" t="s">
        <v>277</v>
      </c>
      <c r="L42" s="2">
        <f>75.5+32</f>
        <v>107.5</v>
      </c>
      <c r="M42" s="2">
        <f>75.2+32</f>
        <v>107.2</v>
      </c>
      <c r="N42" s="2">
        <f>70.7+2.5</f>
        <v>73.2</v>
      </c>
      <c r="O42" s="122">
        <f>P42+Q42</f>
        <v>133.9</v>
      </c>
      <c r="P42" s="2">
        <f>121.9+12</f>
        <v>133.9</v>
      </c>
      <c r="Q42" s="2"/>
      <c r="R42" s="122">
        <f>S42+T42</f>
        <v>100</v>
      </c>
      <c r="S42" s="2">
        <f>74+26</f>
        <v>100</v>
      </c>
      <c r="T42" s="2"/>
      <c r="U42" s="122">
        <f>V42+W42</f>
        <v>72</v>
      </c>
      <c r="V42" s="2">
        <f>68+4</f>
        <v>72</v>
      </c>
      <c r="W42" s="2"/>
      <c r="X42" s="41"/>
      <c r="Y42" s="42"/>
      <c r="Z42" s="42"/>
      <c r="AA42" s="42"/>
      <c r="AB42" s="42"/>
      <c r="AC42" s="42"/>
      <c r="AD42" s="42"/>
    </row>
    <row r="43" spans="1:30" s="43" customFormat="1" ht="126.75" customHeight="1">
      <c r="A43" s="41"/>
      <c r="B43" s="182"/>
      <c r="C43" s="183" t="s">
        <v>180</v>
      </c>
      <c r="D43" s="167" t="s">
        <v>19</v>
      </c>
      <c r="E43" s="167" t="s">
        <v>19</v>
      </c>
      <c r="F43" s="167" t="s">
        <v>19</v>
      </c>
      <c r="G43" s="167" t="s">
        <v>19</v>
      </c>
      <c r="H43" s="167" t="s">
        <v>19</v>
      </c>
      <c r="I43" s="167" t="s">
        <v>19</v>
      </c>
      <c r="J43" s="171" t="s">
        <v>19</v>
      </c>
      <c r="K43" s="171" t="s">
        <v>19</v>
      </c>
      <c r="L43" s="185">
        <f>L45</f>
        <v>122498.9</v>
      </c>
      <c r="M43" s="185">
        <f aca="true" t="shared" si="6" ref="M43:W43">M45</f>
        <v>121551.70000000003</v>
      </c>
      <c r="N43" s="185">
        <f t="shared" si="6"/>
        <v>144558.59999999998</v>
      </c>
      <c r="O43" s="185">
        <f t="shared" si="6"/>
        <v>162563.9</v>
      </c>
      <c r="P43" s="185">
        <f t="shared" si="6"/>
        <v>162563.9</v>
      </c>
      <c r="Q43" s="185">
        <f t="shared" si="6"/>
        <v>0</v>
      </c>
      <c r="R43" s="185">
        <f t="shared" si="6"/>
        <v>162727.5</v>
      </c>
      <c r="S43" s="185">
        <f t="shared" si="6"/>
        <v>162727.5</v>
      </c>
      <c r="T43" s="185">
        <f t="shared" si="6"/>
        <v>0</v>
      </c>
      <c r="U43" s="185">
        <f t="shared" si="6"/>
        <v>163648.09999999998</v>
      </c>
      <c r="V43" s="185">
        <f t="shared" si="6"/>
        <v>163648.09999999998</v>
      </c>
      <c r="W43" s="185">
        <f t="shared" si="6"/>
        <v>0</v>
      </c>
      <c r="X43" s="46"/>
      <c r="Y43" s="42"/>
      <c r="Z43" s="42"/>
      <c r="AA43" s="42"/>
      <c r="AB43" s="42"/>
      <c r="AC43" s="42"/>
      <c r="AD43" s="42"/>
    </row>
    <row r="44" spans="1:30" s="43" customFormat="1" ht="12.75" hidden="1">
      <c r="A44" s="41"/>
      <c r="B44" s="182"/>
      <c r="C44" s="184"/>
      <c r="D44" s="168"/>
      <c r="E44" s="168"/>
      <c r="F44" s="168"/>
      <c r="G44" s="168"/>
      <c r="H44" s="168"/>
      <c r="I44" s="168"/>
      <c r="J44" s="172"/>
      <c r="K44" s="172"/>
      <c r="L44" s="186"/>
      <c r="M44" s="186"/>
      <c r="N44" s="186"/>
      <c r="O44" s="186"/>
      <c r="P44" s="186"/>
      <c r="Q44" s="186"/>
      <c r="R44" s="186"/>
      <c r="S44" s="186"/>
      <c r="T44" s="186"/>
      <c r="U44" s="186"/>
      <c r="V44" s="186"/>
      <c r="W44" s="186"/>
      <c r="X44" s="46"/>
      <c r="Y44" s="42"/>
      <c r="Z44" s="42"/>
      <c r="AA44" s="42"/>
      <c r="AB44" s="42"/>
      <c r="AC44" s="42"/>
      <c r="AD44" s="42"/>
    </row>
    <row r="45" spans="1:30" s="43" customFormat="1" ht="57" customHeight="1">
      <c r="A45" s="41"/>
      <c r="B45" s="40"/>
      <c r="C45" s="61" t="s">
        <v>210</v>
      </c>
      <c r="D45" s="62" t="s">
        <v>19</v>
      </c>
      <c r="E45" s="62" t="s">
        <v>19</v>
      </c>
      <c r="F45" s="62" t="s">
        <v>19</v>
      </c>
      <c r="G45" s="62" t="s">
        <v>19</v>
      </c>
      <c r="H45" s="62" t="s">
        <v>19</v>
      </c>
      <c r="I45" s="62" t="s">
        <v>19</v>
      </c>
      <c r="J45" s="63" t="s">
        <v>19</v>
      </c>
      <c r="K45" s="63" t="s">
        <v>19</v>
      </c>
      <c r="L45" s="2">
        <f>SUM(L47:L74)</f>
        <v>122498.9</v>
      </c>
      <c r="M45" s="2">
        <f aca="true" t="shared" si="7" ref="M45:W45">SUM(M47:M74)</f>
        <v>121551.70000000003</v>
      </c>
      <c r="N45" s="2">
        <f t="shared" si="7"/>
        <v>144558.59999999998</v>
      </c>
      <c r="O45" s="2">
        <f t="shared" si="7"/>
        <v>162563.9</v>
      </c>
      <c r="P45" s="2">
        <f t="shared" si="7"/>
        <v>162563.9</v>
      </c>
      <c r="Q45" s="2">
        <f t="shared" si="7"/>
        <v>0</v>
      </c>
      <c r="R45" s="2">
        <f t="shared" si="7"/>
        <v>162727.5</v>
      </c>
      <c r="S45" s="2">
        <f t="shared" si="7"/>
        <v>162727.5</v>
      </c>
      <c r="T45" s="2">
        <f t="shared" si="7"/>
        <v>0</v>
      </c>
      <c r="U45" s="2">
        <f t="shared" si="7"/>
        <v>163648.09999999998</v>
      </c>
      <c r="V45" s="2">
        <f t="shared" si="7"/>
        <v>163648.09999999998</v>
      </c>
      <c r="W45" s="2">
        <f t="shared" si="7"/>
        <v>0</v>
      </c>
      <c r="X45" s="46"/>
      <c r="Y45" s="42"/>
      <c r="Z45" s="42"/>
      <c r="AA45" s="42"/>
      <c r="AB45" s="42"/>
      <c r="AC45" s="42"/>
      <c r="AD45" s="42"/>
    </row>
    <row r="46" spans="1:30" s="43" customFormat="1" ht="18.75" customHeight="1">
      <c r="A46" s="41"/>
      <c r="B46" s="40"/>
      <c r="C46" s="40" t="s">
        <v>166</v>
      </c>
      <c r="D46" s="62"/>
      <c r="E46" s="62"/>
      <c r="F46" s="62"/>
      <c r="G46" s="69"/>
      <c r="H46" s="69"/>
      <c r="I46" s="69"/>
      <c r="J46" s="63"/>
      <c r="K46" s="63"/>
      <c r="L46" s="2"/>
      <c r="M46" s="2"/>
      <c r="N46" s="2"/>
      <c r="O46" s="121"/>
      <c r="P46" s="2"/>
      <c r="Q46" s="2"/>
      <c r="R46" s="121"/>
      <c r="S46" s="2"/>
      <c r="T46" s="2"/>
      <c r="U46" s="121"/>
      <c r="V46" s="2"/>
      <c r="W46" s="2"/>
      <c r="X46" s="46"/>
      <c r="Y46" s="42"/>
      <c r="Z46" s="42"/>
      <c r="AA46" s="42"/>
      <c r="AB46" s="42"/>
      <c r="AC46" s="42"/>
      <c r="AD46" s="42"/>
    </row>
    <row r="47" spans="1:30" s="43" customFormat="1" ht="249.75" customHeight="1">
      <c r="A47" s="41"/>
      <c r="B47" s="40"/>
      <c r="C47" s="124" t="s">
        <v>333</v>
      </c>
      <c r="D47" s="91" t="s">
        <v>334</v>
      </c>
      <c r="E47" s="91" t="s">
        <v>335</v>
      </c>
      <c r="F47" s="91" t="s">
        <v>336</v>
      </c>
      <c r="G47" s="91" t="s">
        <v>437</v>
      </c>
      <c r="H47" s="140" t="s">
        <v>438</v>
      </c>
      <c r="I47" s="91" t="s">
        <v>439</v>
      </c>
      <c r="J47" s="126" t="s">
        <v>322</v>
      </c>
      <c r="K47" s="126" t="s">
        <v>21</v>
      </c>
      <c r="L47" s="128">
        <v>34057.9</v>
      </c>
      <c r="M47" s="129">
        <v>34057.9</v>
      </c>
      <c r="N47" s="130">
        <v>32810.4</v>
      </c>
      <c r="O47" s="130">
        <v>37485</v>
      </c>
      <c r="P47" s="130">
        <v>37485</v>
      </c>
      <c r="Q47" s="130">
        <v>0</v>
      </c>
      <c r="R47" s="130">
        <v>37485</v>
      </c>
      <c r="S47" s="130">
        <v>37485</v>
      </c>
      <c r="T47" s="130">
        <v>0</v>
      </c>
      <c r="U47" s="130">
        <v>37485</v>
      </c>
      <c r="V47" s="130">
        <v>37485</v>
      </c>
      <c r="W47" s="130">
        <v>0</v>
      </c>
      <c r="X47" s="46"/>
      <c r="Y47" s="42"/>
      <c r="Z47" s="42"/>
      <c r="AA47" s="42"/>
      <c r="AB47" s="42"/>
      <c r="AC47" s="42"/>
      <c r="AD47" s="42"/>
    </row>
    <row r="48" spans="1:30" s="43" customFormat="1" ht="234" customHeight="1">
      <c r="A48" s="41"/>
      <c r="B48" s="40"/>
      <c r="C48" s="64" t="s">
        <v>181</v>
      </c>
      <c r="D48" s="65" t="s">
        <v>31</v>
      </c>
      <c r="E48" s="65" t="s">
        <v>32</v>
      </c>
      <c r="F48" s="65" t="s">
        <v>33</v>
      </c>
      <c r="G48" s="65" t="s">
        <v>440</v>
      </c>
      <c r="H48" s="150" t="s">
        <v>441</v>
      </c>
      <c r="I48" s="65" t="s">
        <v>442</v>
      </c>
      <c r="J48" s="67" t="s">
        <v>21</v>
      </c>
      <c r="K48" s="67" t="s">
        <v>22</v>
      </c>
      <c r="L48" s="2">
        <f>472+1.5</f>
        <v>473.5</v>
      </c>
      <c r="M48" s="2">
        <f>472+1.5</f>
        <v>473.5</v>
      </c>
      <c r="N48" s="2">
        <f>472-2.3</f>
        <v>469.7</v>
      </c>
      <c r="O48" s="122">
        <f>P48+Q48</f>
        <v>519</v>
      </c>
      <c r="P48" s="2">
        <v>519</v>
      </c>
      <c r="Q48" s="2"/>
      <c r="R48" s="122">
        <f>S48+T48</f>
        <v>519</v>
      </c>
      <c r="S48" s="2">
        <v>519</v>
      </c>
      <c r="T48" s="2"/>
      <c r="U48" s="122">
        <f>V48+W48</f>
        <v>519</v>
      </c>
      <c r="V48" s="2">
        <v>519</v>
      </c>
      <c r="W48" s="2"/>
      <c r="X48" s="46"/>
      <c r="Y48" s="42"/>
      <c r="Z48" s="42"/>
      <c r="AA48" s="42"/>
      <c r="AB48" s="42"/>
      <c r="AC48" s="42"/>
      <c r="AD48" s="42"/>
    </row>
    <row r="49" spans="1:30" s="43" customFormat="1" ht="107.25" customHeight="1">
      <c r="A49" s="41"/>
      <c r="B49" s="40"/>
      <c r="C49" s="112" t="s">
        <v>300</v>
      </c>
      <c r="D49" s="113"/>
      <c r="E49" s="113"/>
      <c r="F49" s="113"/>
      <c r="G49" s="113" t="s">
        <v>443</v>
      </c>
      <c r="H49" s="113" t="s">
        <v>444</v>
      </c>
      <c r="I49" s="113" t="s">
        <v>445</v>
      </c>
      <c r="J49" s="148" t="s">
        <v>22</v>
      </c>
      <c r="K49" s="148" t="s">
        <v>23</v>
      </c>
      <c r="L49" s="142">
        <v>4695.5</v>
      </c>
      <c r="M49" s="142">
        <v>4695.5</v>
      </c>
      <c r="N49" s="142">
        <v>4208.5</v>
      </c>
      <c r="O49" s="142">
        <v>4325.3</v>
      </c>
      <c r="P49" s="142">
        <v>4325.3</v>
      </c>
      <c r="Q49" s="142"/>
      <c r="R49" s="142">
        <v>4325.3</v>
      </c>
      <c r="S49" s="142">
        <v>4325.3</v>
      </c>
      <c r="T49" s="139"/>
      <c r="U49" s="142">
        <v>4325.3</v>
      </c>
      <c r="V49" s="142">
        <v>4325.3</v>
      </c>
      <c r="W49" s="139"/>
      <c r="X49" s="46"/>
      <c r="Y49" s="42"/>
      <c r="Z49" s="42"/>
      <c r="AA49" s="42"/>
      <c r="AB49" s="42"/>
      <c r="AC49" s="42"/>
      <c r="AD49" s="42"/>
    </row>
    <row r="50" spans="1:30" s="135" customFormat="1" ht="141.75" customHeight="1">
      <c r="A50" s="131"/>
      <c r="B50" s="132"/>
      <c r="C50" s="124" t="s">
        <v>339</v>
      </c>
      <c r="D50" s="91" t="s">
        <v>30</v>
      </c>
      <c r="E50" s="91" t="s">
        <v>340</v>
      </c>
      <c r="F50" s="91" t="s">
        <v>212</v>
      </c>
      <c r="G50" s="91" t="s">
        <v>446</v>
      </c>
      <c r="H50" s="140" t="s">
        <v>447</v>
      </c>
      <c r="I50" s="91" t="s">
        <v>448</v>
      </c>
      <c r="J50" s="126" t="s">
        <v>322</v>
      </c>
      <c r="K50" s="126" t="s">
        <v>225</v>
      </c>
      <c r="L50" s="136">
        <v>539</v>
      </c>
      <c r="M50" s="129">
        <v>537.5</v>
      </c>
      <c r="N50" s="130">
        <v>513.5</v>
      </c>
      <c r="O50" s="130">
        <v>515.7</v>
      </c>
      <c r="P50" s="130">
        <v>515.7</v>
      </c>
      <c r="Q50" s="130">
        <v>0</v>
      </c>
      <c r="R50" s="130">
        <v>515.7</v>
      </c>
      <c r="S50" s="130">
        <v>515.7</v>
      </c>
      <c r="T50" s="130">
        <v>0</v>
      </c>
      <c r="U50" s="130">
        <v>515.7</v>
      </c>
      <c r="V50" s="130">
        <v>515.7</v>
      </c>
      <c r="W50" s="130">
        <v>0</v>
      </c>
      <c r="X50" s="133"/>
      <c r="Y50" s="134"/>
      <c r="Z50" s="134"/>
      <c r="AA50" s="134"/>
      <c r="AB50" s="134"/>
      <c r="AC50" s="134"/>
      <c r="AD50" s="134"/>
    </row>
    <row r="51" spans="1:30" s="135" customFormat="1" ht="114.75" customHeight="1">
      <c r="A51" s="131"/>
      <c r="B51" s="132"/>
      <c r="C51" s="124" t="s">
        <v>341</v>
      </c>
      <c r="D51" s="91" t="s">
        <v>30</v>
      </c>
      <c r="E51" s="91" t="s">
        <v>342</v>
      </c>
      <c r="F51" s="91" t="s">
        <v>343</v>
      </c>
      <c r="G51" s="151" t="s">
        <v>449</v>
      </c>
      <c r="H51" s="152" t="s">
        <v>450</v>
      </c>
      <c r="I51" s="152" t="s">
        <v>451</v>
      </c>
      <c r="J51" s="126" t="s">
        <v>322</v>
      </c>
      <c r="K51" s="126" t="s">
        <v>225</v>
      </c>
      <c r="L51" s="136">
        <v>469.7</v>
      </c>
      <c r="M51" s="129">
        <v>468.5</v>
      </c>
      <c r="N51" s="130">
        <v>465.4</v>
      </c>
      <c r="O51" s="130">
        <v>514.7</v>
      </c>
      <c r="P51" s="130">
        <v>514.7</v>
      </c>
      <c r="Q51" s="130">
        <v>0</v>
      </c>
      <c r="R51" s="130">
        <v>514.7</v>
      </c>
      <c r="S51" s="130">
        <v>514.7</v>
      </c>
      <c r="T51" s="130">
        <v>0</v>
      </c>
      <c r="U51" s="130">
        <v>514.7</v>
      </c>
      <c r="V51" s="130">
        <v>514.7</v>
      </c>
      <c r="W51" s="130">
        <v>0</v>
      </c>
      <c r="X51" s="133"/>
      <c r="Y51" s="134"/>
      <c r="Z51" s="134"/>
      <c r="AA51" s="134"/>
      <c r="AB51" s="134"/>
      <c r="AC51" s="134"/>
      <c r="AD51" s="134"/>
    </row>
    <row r="52" spans="1:30" s="135" customFormat="1" ht="249" customHeight="1">
      <c r="A52" s="131"/>
      <c r="B52" s="132"/>
      <c r="C52" s="124" t="s">
        <v>344</v>
      </c>
      <c r="D52" s="91" t="s">
        <v>334</v>
      </c>
      <c r="E52" s="91" t="s">
        <v>335</v>
      </c>
      <c r="F52" s="91" t="s">
        <v>336</v>
      </c>
      <c r="G52" s="91" t="s">
        <v>437</v>
      </c>
      <c r="H52" s="140" t="s">
        <v>438</v>
      </c>
      <c r="I52" s="91" t="s">
        <v>439</v>
      </c>
      <c r="J52" s="126" t="s">
        <v>322</v>
      </c>
      <c r="K52" s="126" t="s">
        <v>94</v>
      </c>
      <c r="L52" s="136">
        <v>62386.7</v>
      </c>
      <c r="M52" s="129">
        <v>62386.7</v>
      </c>
      <c r="N52" s="130">
        <v>64069</v>
      </c>
      <c r="O52" s="130">
        <v>68693.9</v>
      </c>
      <c r="P52" s="130">
        <v>68693.9</v>
      </c>
      <c r="Q52" s="130" t="s">
        <v>323</v>
      </c>
      <c r="R52" s="130">
        <v>68693.9</v>
      </c>
      <c r="S52" s="130">
        <v>68693.9</v>
      </c>
      <c r="T52" s="130">
        <v>0</v>
      </c>
      <c r="U52" s="130">
        <v>68693.9</v>
      </c>
      <c r="V52" s="130">
        <v>68693.9</v>
      </c>
      <c r="W52" s="130">
        <v>0</v>
      </c>
      <c r="X52" s="133"/>
      <c r="Y52" s="134"/>
      <c r="Z52" s="134"/>
      <c r="AA52" s="134"/>
      <c r="AB52" s="134"/>
      <c r="AC52" s="134"/>
      <c r="AD52" s="134"/>
    </row>
    <row r="53" spans="1:30" s="135" customFormat="1" ht="255" customHeight="1">
      <c r="A53" s="131"/>
      <c r="B53" s="132"/>
      <c r="C53" s="124" t="s">
        <v>346</v>
      </c>
      <c r="D53" s="91" t="s">
        <v>347</v>
      </c>
      <c r="E53" s="91" t="s">
        <v>348</v>
      </c>
      <c r="F53" s="91" t="s">
        <v>349</v>
      </c>
      <c r="G53" s="159" t="s">
        <v>452</v>
      </c>
      <c r="H53" s="160" t="s">
        <v>453</v>
      </c>
      <c r="I53" s="159" t="s">
        <v>454</v>
      </c>
      <c r="J53" s="126" t="s">
        <v>24</v>
      </c>
      <c r="K53" s="126" t="s">
        <v>22</v>
      </c>
      <c r="L53" s="136">
        <v>1637.7</v>
      </c>
      <c r="M53" s="129">
        <v>1110.5</v>
      </c>
      <c r="N53" s="130">
        <v>2067.5</v>
      </c>
      <c r="O53" s="130">
        <v>1501.6</v>
      </c>
      <c r="P53" s="130">
        <v>1501.6</v>
      </c>
      <c r="Q53" s="130">
        <v>0</v>
      </c>
      <c r="R53" s="130">
        <v>1501.6</v>
      </c>
      <c r="S53" s="130">
        <v>1501.6</v>
      </c>
      <c r="T53" s="130">
        <v>0</v>
      </c>
      <c r="U53" s="130">
        <v>1501.6</v>
      </c>
      <c r="V53" s="130">
        <v>1501.6</v>
      </c>
      <c r="W53" s="130">
        <v>0</v>
      </c>
      <c r="X53" s="133"/>
      <c r="Y53" s="134"/>
      <c r="Z53" s="134"/>
      <c r="AA53" s="134"/>
      <c r="AB53" s="134"/>
      <c r="AC53" s="134"/>
      <c r="AD53" s="134"/>
    </row>
    <row r="54" spans="1:30" s="135" customFormat="1" ht="150" customHeight="1">
      <c r="A54" s="131"/>
      <c r="B54" s="132"/>
      <c r="C54" s="124" t="s">
        <v>350</v>
      </c>
      <c r="D54" s="91" t="s">
        <v>351</v>
      </c>
      <c r="E54" s="91" t="s">
        <v>352</v>
      </c>
      <c r="F54" s="137" t="s">
        <v>353</v>
      </c>
      <c r="G54" s="159" t="s">
        <v>455</v>
      </c>
      <c r="H54" s="160" t="s">
        <v>456</v>
      </c>
      <c r="I54" s="159" t="s">
        <v>457</v>
      </c>
      <c r="J54" s="138" t="s">
        <v>322</v>
      </c>
      <c r="K54" s="138" t="s">
        <v>322</v>
      </c>
      <c r="L54" s="109">
        <v>13.8</v>
      </c>
      <c r="M54" s="129">
        <v>13.8</v>
      </c>
      <c r="N54" s="130">
        <v>240.3</v>
      </c>
      <c r="O54" s="130">
        <v>240.3</v>
      </c>
      <c r="P54" s="130">
        <v>240.3</v>
      </c>
      <c r="Q54" s="130">
        <v>0</v>
      </c>
      <c r="R54" s="130">
        <v>240.3</v>
      </c>
      <c r="S54" s="130">
        <v>240.3</v>
      </c>
      <c r="T54" s="130">
        <v>0</v>
      </c>
      <c r="U54" s="130">
        <v>240.3</v>
      </c>
      <c r="V54" s="130">
        <v>240.3</v>
      </c>
      <c r="W54" s="130">
        <v>0</v>
      </c>
      <c r="X54" s="133"/>
      <c r="Y54" s="134"/>
      <c r="Z54" s="134"/>
      <c r="AA54" s="134"/>
      <c r="AB54" s="134"/>
      <c r="AC54" s="134"/>
      <c r="AD54" s="134"/>
    </row>
    <row r="55" spans="1:30" s="43" customFormat="1" ht="338.25" customHeight="1">
      <c r="A55" s="41"/>
      <c r="B55" s="40"/>
      <c r="C55" s="64" t="s">
        <v>188</v>
      </c>
      <c r="D55" s="65" t="s">
        <v>189</v>
      </c>
      <c r="E55" s="65"/>
      <c r="F55" s="65" t="s">
        <v>190</v>
      </c>
      <c r="G55" s="65" t="s">
        <v>458</v>
      </c>
      <c r="H55" s="65" t="s">
        <v>459</v>
      </c>
      <c r="I55" s="65" t="s">
        <v>460</v>
      </c>
      <c r="J55" s="63" t="s">
        <v>24</v>
      </c>
      <c r="K55" s="63" t="s">
        <v>22</v>
      </c>
      <c r="L55" s="2"/>
      <c r="M55" s="2"/>
      <c r="N55" s="2">
        <f>110.6+16.4</f>
        <v>127</v>
      </c>
      <c r="O55" s="47">
        <f>P55+Q55</f>
        <v>0</v>
      </c>
      <c r="P55" s="2"/>
      <c r="Q55" s="2"/>
      <c r="R55" s="47">
        <f>S55+T55</f>
        <v>0</v>
      </c>
      <c r="S55" s="2"/>
      <c r="T55" s="2"/>
      <c r="U55" s="47">
        <f>V55+W55</f>
        <v>0</v>
      </c>
      <c r="V55" s="2"/>
      <c r="W55" s="2"/>
      <c r="X55" s="46"/>
      <c r="Y55" s="42"/>
      <c r="Z55" s="42"/>
      <c r="AA55" s="42"/>
      <c r="AB55" s="42"/>
      <c r="AC55" s="42"/>
      <c r="AD55" s="42"/>
    </row>
    <row r="56" spans="1:30" s="43" customFormat="1" ht="249" customHeight="1">
      <c r="A56" s="41"/>
      <c r="B56" s="40"/>
      <c r="C56" s="64" t="s">
        <v>182</v>
      </c>
      <c r="D56" s="65" t="s">
        <v>147</v>
      </c>
      <c r="E56" s="65" t="s">
        <v>142</v>
      </c>
      <c r="F56" s="65" t="s">
        <v>148</v>
      </c>
      <c r="G56" s="65" t="s">
        <v>463</v>
      </c>
      <c r="H56" s="153" t="s">
        <v>461</v>
      </c>
      <c r="I56" s="65" t="s">
        <v>462</v>
      </c>
      <c r="J56" s="67" t="s">
        <v>24</v>
      </c>
      <c r="K56" s="67" t="s">
        <v>22</v>
      </c>
      <c r="L56" s="2">
        <f>4135.3-902.4-262.9</f>
        <v>2970</v>
      </c>
      <c r="M56" s="2">
        <f>4135.3-902.4-262.9</f>
        <v>2970</v>
      </c>
      <c r="N56" s="2">
        <f>4135.3+175.2+1469.5-2000</f>
        <v>3780</v>
      </c>
      <c r="O56" s="122">
        <f>P56+Q56</f>
        <v>3780</v>
      </c>
      <c r="P56" s="2">
        <f>4135.3+175.2+1469.5-2000</f>
        <v>3780</v>
      </c>
      <c r="Q56" s="2"/>
      <c r="R56" s="122">
        <f>S56+T56</f>
        <v>3780</v>
      </c>
      <c r="S56" s="2">
        <f>4135.3+175.2+1469.5-2000</f>
        <v>3780</v>
      </c>
      <c r="T56" s="2"/>
      <c r="U56" s="122">
        <f>V56+W56</f>
        <v>3780</v>
      </c>
      <c r="V56" s="2">
        <f>4135.3+175.2+1469.5-2000</f>
        <v>3780</v>
      </c>
      <c r="W56" s="2"/>
      <c r="X56" s="46"/>
      <c r="Y56" s="42"/>
      <c r="Z56" s="42"/>
      <c r="AA56" s="42"/>
      <c r="AB56" s="42"/>
      <c r="AC56" s="42"/>
      <c r="AD56" s="42"/>
    </row>
    <row r="57" spans="1:30" s="43" customFormat="1" ht="90" customHeight="1">
      <c r="A57" s="41"/>
      <c r="B57" s="40"/>
      <c r="C57" s="102" t="s">
        <v>301</v>
      </c>
      <c r="D57" s="114"/>
      <c r="E57" s="114"/>
      <c r="F57" s="114"/>
      <c r="G57" s="115" t="s">
        <v>464</v>
      </c>
      <c r="H57" s="116" t="s">
        <v>465</v>
      </c>
      <c r="I57" s="116" t="s">
        <v>466</v>
      </c>
      <c r="J57" s="147" t="s">
        <v>22</v>
      </c>
      <c r="K57" s="107" t="s">
        <v>23</v>
      </c>
      <c r="L57" s="142"/>
      <c r="M57" s="143"/>
      <c r="N57" s="144">
        <v>1500</v>
      </c>
      <c r="O57" s="142">
        <v>10727.2</v>
      </c>
      <c r="P57" s="142">
        <v>10727.2</v>
      </c>
      <c r="Q57" s="129"/>
      <c r="R57" s="142">
        <v>10727.2</v>
      </c>
      <c r="S57" s="142">
        <v>10727.2</v>
      </c>
      <c r="T57" s="129"/>
      <c r="U57" s="142">
        <v>10727.2</v>
      </c>
      <c r="V57" s="142">
        <v>10727.2</v>
      </c>
      <c r="W57" s="107"/>
      <c r="X57" s="46"/>
      <c r="Y57" s="42"/>
      <c r="Z57" s="42"/>
      <c r="AA57" s="42"/>
      <c r="AB57" s="42"/>
      <c r="AC57" s="42"/>
      <c r="AD57" s="42"/>
    </row>
    <row r="58" spans="1:30" s="43" customFormat="1" ht="204.75" customHeight="1">
      <c r="A58" s="41"/>
      <c r="B58" s="40"/>
      <c r="C58" s="64" t="s">
        <v>183</v>
      </c>
      <c r="D58" s="65" t="s">
        <v>36</v>
      </c>
      <c r="E58" s="65" t="s">
        <v>37</v>
      </c>
      <c r="F58" s="65" t="s">
        <v>159</v>
      </c>
      <c r="G58" s="161" t="s">
        <v>467</v>
      </c>
      <c r="H58" s="162" t="s">
        <v>468</v>
      </c>
      <c r="I58" s="161" t="s">
        <v>469</v>
      </c>
      <c r="J58" s="67" t="s">
        <v>21</v>
      </c>
      <c r="K58" s="67" t="s">
        <v>23</v>
      </c>
      <c r="L58" s="2">
        <v>13.7</v>
      </c>
      <c r="M58" s="2">
        <v>3.8</v>
      </c>
      <c r="N58" s="2">
        <f>14.7-2.1</f>
        <v>12.6</v>
      </c>
      <c r="O58" s="2">
        <f>P58+Q58</f>
        <v>73.4</v>
      </c>
      <c r="P58" s="2">
        <v>73.4</v>
      </c>
      <c r="Q58" s="2"/>
      <c r="R58" s="2">
        <f>S58+T58</f>
        <v>5.900000000000006</v>
      </c>
      <c r="S58" s="2">
        <f>73.4-67.5</f>
        <v>5.900000000000006</v>
      </c>
      <c r="T58" s="2"/>
      <c r="U58" s="2">
        <f>V58+W58</f>
        <v>5.2000000000000055</v>
      </c>
      <c r="V58" s="2">
        <f>73.4-67.5-0.7</f>
        <v>5.2000000000000055</v>
      </c>
      <c r="W58" s="2"/>
      <c r="X58" s="46"/>
      <c r="Y58" s="42"/>
      <c r="Z58" s="42"/>
      <c r="AA58" s="42"/>
      <c r="AB58" s="42"/>
      <c r="AC58" s="42"/>
      <c r="AD58" s="42"/>
    </row>
    <row r="59" spans="1:30" s="43" customFormat="1" ht="251.25" customHeight="1">
      <c r="A59" s="41"/>
      <c r="B59" s="40"/>
      <c r="C59" s="124" t="s">
        <v>354</v>
      </c>
      <c r="D59" s="91" t="s">
        <v>334</v>
      </c>
      <c r="E59" s="91" t="s">
        <v>335</v>
      </c>
      <c r="F59" s="91" t="s">
        <v>336</v>
      </c>
      <c r="G59" s="91" t="s">
        <v>470</v>
      </c>
      <c r="H59" s="140" t="s">
        <v>472</v>
      </c>
      <c r="I59" s="91" t="s">
        <v>471</v>
      </c>
      <c r="J59" s="126" t="s">
        <v>322</v>
      </c>
      <c r="K59" s="126" t="s">
        <v>94</v>
      </c>
      <c r="L59" s="109">
        <v>237.2</v>
      </c>
      <c r="M59" s="129">
        <v>209.6</v>
      </c>
      <c r="N59" s="130">
        <v>261.1</v>
      </c>
      <c r="O59" s="130">
        <v>290.1</v>
      </c>
      <c r="P59" s="130">
        <v>290.1</v>
      </c>
      <c r="Q59" s="130">
        <v>0</v>
      </c>
      <c r="R59" s="130">
        <v>290.1</v>
      </c>
      <c r="S59" s="130">
        <v>290.1</v>
      </c>
      <c r="T59" s="130">
        <v>0</v>
      </c>
      <c r="U59" s="130">
        <v>290.1</v>
      </c>
      <c r="V59" s="130">
        <v>290.1</v>
      </c>
      <c r="W59" s="130">
        <v>0</v>
      </c>
      <c r="X59" s="46"/>
      <c r="Y59" s="42"/>
      <c r="Z59" s="42"/>
      <c r="AA59" s="42"/>
      <c r="AB59" s="42"/>
      <c r="AC59" s="42"/>
      <c r="AD59" s="42"/>
    </row>
    <row r="60" spans="1:30" s="43" customFormat="1" ht="247.5" customHeight="1">
      <c r="A60" s="41"/>
      <c r="B60" s="40"/>
      <c r="C60" s="113" t="s">
        <v>355</v>
      </c>
      <c r="D60" s="127" t="s">
        <v>334</v>
      </c>
      <c r="E60" s="127" t="s">
        <v>335</v>
      </c>
      <c r="F60" s="127" t="s">
        <v>336</v>
      </c>
      <c r="G60" s="91" t="s">
        <v>473</v>
      </c>
      <c r="H60" s="160" t="s">
        <v>474</v>
      </c>
      <c r="I60" s="159" t="s">
        <v>475</v>
      </c>
      <c r="J60" s="126" t="s">
        <v>322</v>
      </c>
      <c r="K60" s="126" t="s">
        <v>94</v>
      </c>
      <c r="L60" s="109">
        <v>639.1</v>
      </c>
      <c r="M60" s="129">
        <v>453.4</v>
      </c>
      <c r="N60" s="130">
        <v>738.8</v>
      </c>
      <c r="O60" s="130">
        <v>854.8</v>
      </c>
      <c r="P60" s="130">
        <v>854.8</v>
      </c>
      <c r="Q60" s="130">
        <v>0</v>
      </c>
      <c r="R60" s="130">
        <v>854.8</v>
      </c>
      <c r="S60" s="130">
        <v>854.8</v>
      </c>
      <c r="T60" s="130">
        <v>0</v>
      </c>
      <c r="U60" s="130">
        <v>854.8</v>
      </c>
      <c r="V60" s="130">
        <v>854.8</v>
      </c>
      <c r="W60" s="130">
        <v>0</v>
      </c>
      <c r="X60" s="46"/>
      <c r="Y60" s="42"/>
      <c r="Z60" s="42"/>
      <c r="AA60" s="42"/>
      <c r="AB60" s="42"/>
      <c r="AC60" s="42"/>
      <c r="AD60" s="42"/>
    </row>
    <row r="61" spans="1:30" s="43" customFormat="1" ht="214.5" customHeight="1">
      <c r="A61" s="41"/>
      <c r="B61" s="40"/>
      <c r="C61" s="64" t="s">
        <v>192</v>
      </c>
      <c r="D61" s="65"/>
      <c r="E61" s="65"/>
      <c r="F61" s="65"/>
      <c r="G61" s="65" t="s">
        <v>476</v>
      </c>
      <c r="H61" s="150" t="s">
        <v>461</v>
      </c>
      <c r="I61" s="73" t="s">
        <v>477</v>
      </c>
      <c r="J61" s="67" t="s">
        <v>21</v>
      </c>
      <c r="K61" s="67" t="s">
        <v>22</v>
      </c>
      <c r="L61" s="2">
        <v>397.9</v>
      </c>
      <c r="M61" s="2">
        <v>397.9</v>
      </c>
      <c r="N61" s="2">
        <f>397.9-3.7</f>
        <v>394.2</v>
      </c>
      <c r="O61" s="2">
        <f>P61+Q61</f>
        <v>435.1</v>
      </c>
      <c r="P61" s="2">
        <v>435.1</v>
      </c>
      <c r="Q61" s="2"/>
      <c r="R61" s="2">
        <f>S61+T61</f>
        <v>435.1</v>
      </c>
      <c r="S61" s="2">
        <v>435.1</v>
      </c>
      <c r="T61" s="2"/>
      <c r="U61" s="2">
        <f>V61+W61</f>
        <v>435.1</v>
      </c>
      <c r="V61" s="2">
        <v>435.1</v>
      </c>
      <c r="W61" s="2"/>
      <c r="X61" s="46"/>
      <c r="Y61" s="42"/>
      <c r="Z61" s="42"/>
      <c r="AA61" s="42"/>
      <c r="AB61" s="42"/>
      <c r="AC61" s="42"/>
      <c r="AD61" s="42"/>
    </row>
    <row r="62" spans="1:30" s="43" customFormat="1" ht="155.25" customHeight="1">
      <c r="A62" s="41"/>
      <c r="B62" s="40"/>
      <c r="C62" s="64" t="s">
        <v>302</v>
      </c>
      <c r="D62" s="65" t="s">
        <v>36</v>
      </c>
      <c r="E62" s="65" t="s">
        <v>142</v>
      </c>
      <c r="F62" s="65" t="s">
        <v>159</v>
      </c>
      <c r="G62" s="161" t="s">
        <v>478</v>
      </c>
      <c r="H62" s="162" t="s">
        <v>479</v>
      </c>
      <c r="I62" s="163" t="s">
        <v>480</v>
      </c>
      <c r="J62" s="67" t="s">
        <v>23</v>
      </c>
      <c r="K62" s="67" t="s">
        <v>23</v>
      </c>
      <c r="L62" s="2">
        <v>2.5</v>
      </c>
      <c r="M62" s="2">
        <v>2.5</v>
      </c>
      <c r="N62" s="2">
        <f>2.5-0.3</f>
        <v>2.2</v>
      </c>
      <c r="O62" s="2">
        <f>P62+Q62</f>
        <v>2.2</v>
      </c>
      <c r="P62" s="2">
        <f>2.5-0.3</f>
        <v>2.2</v>
      </c>
      <c r="Q62" s="2"/>
      <c r="R62" s="2">
        <f>S62+T62</f>
        <v>2.2</v>
      </c>
      <c r="S62" s="2">
        <f>2.5-0.3</f>
        <v>2.2</v>
      </c>
      <c r="T62" s="2"/>
      <c r="U62" s="2">
        <f>V62+W62</f>
        <v>2.2</v>
      </c>
      <c r="V62" s="2">
        <f>2.5-0.3</f>
        <v>2.2</v>
      </c>
      <c r="W62" s="2"/>
      <c r="X62" s="46"/>
      <c r="Y62" s="42"/>
      <c r="Z62" s="42"/>
      <c r="AA62" s="42"/>
      <c r="AB62" s="42"/>
      <c r="AC62" s="42"/>
      <c r="AD62" s="42"/>
    </row>
    <row r="63" spans="1:30" s="43" customFormat="1" ht="90" customHeight="1">
      <c r="A63" s="41"/>
      <c r="B63" s="40"/>
      <c r="C63" s="102" t="s">
        <v>303</v>
      </c>
      <c r="D63" s="117"/>
      <c r="E63" s="114"/>
      <c r="F63" s="114"/>
      <c r="G63" s="115" t="s">
        <v>481</v>
      </c>
      <c r="H63" s="116" t="s">
        <v>482</v>
      </c>
      <c r="I63" s="116" t="s">
        <v>483</v>
      </c>
      <c r="J63" s="147" t="s">
        <v>22</v>
      </c>
      <c r="K63" s="107" t="s">
        <v>23</v>
      </c>
      <c r="L63" s="142">
        <v>1338.5</v>
      </c>
      <c r="M63" s="143">
        <v>1338.5</v>
      </c>
      <c r="N63" s="143">
        <v>1434.3</v>
      </c>
      <c r="O63" s="142">
        <v>1816.4</v>
      </c>
      <c r="P63" s="142">
        <v>1816.4</v>
      </c>
      <c r="Q63" s="143"/>
      <c r="R63" s="142">
        <v>1816.4</v>
      </c>
      <c r="S63" s="142">
        <v>1816.4</v>
      </c>
      <c r="T63" s="143"/>
      <c r="U63" s="142">
        <v>1816.4</v>
      </c>
      <c r="V63" s="142">
        <v>1816.4</v>
      </c>
      <c r="W63" s="143"/>
      <c r="X63" s="46"/>
      <c r="Y63" s="42"/>
      <c r="Z63" s="42"/>
      <c r="AA63" s="42"/>
      <c r="AB63" s="42"/>
      <c r="AC63" s="42"/>
      <c r="AD63" s="42"/>
    </row>
    <row r="64" spans="1:30" s="43" customFormat="1" ht="90" customHeight="1">
      <c r="A64" s="41"/>
      <c r="B64" s="40"/>
      <c r="C64" s="102" t="s">
        <v>304</v>
      </c>
      <c r="D64" s="118"/>
      <c r="E64" s="114"/>
      <c r="F64" s="114"/>
      <c r="G64" s="115" t="s">
        <v>484</v>
      </c>
      <c r="H64" s="116" t="s">
        <v>485</v>
      </c>
      <c r="I64" s="116" t="s">
        <v>486</v>
      </c>
      <c r="J64" s="147" t="s">
        <v>22</v>
      </c>
      <c r="K64" s="107" t="s">
        <v>23</v>
      </c>
      <c r="L64" s="142">
        <v>186.6</v>
      </c>
      <c r="M64" s="143">
        <v>186.6</v>
      </c>
      <c r="N64" s="143">
        <v>298.4</v>
      </c>
      <c r="O64" s="142">
        <v>4781.9</v>
      </c>
      <c r="P64" s="143">
        <v>4781.9</v>
      </c>
      <c r="Q64" s="129"/>
      <c r="R64" s="142">
        <v>5013</v>
      </c>
      <c r="S64" s="143">
        <v>5013</v>
      </c>
      <c r="T64" s="129"/>
      <c r="U64" s="142">
        <v>5013</v>
      </c>
      <c r="V64" s="143">
        <v>5013</v>
      </c>
      <c r="W64" s="107"/>
      <c r="X64" s="46"/>
      <c r="Y64" s="42"/>
      <c r="Z64" s="42"/>
      <c r="AA64" s="42"/>
      <c r="AB64" s="42"/>
      <c r="AC64" s="42"/>
      <c r="AD64" s="42"/>
    </row>
    <row r="65" spans="1:30" s="43" customFormat="1" ht="162" customHeight="1">
      <c r="A65" s="41"/>
      <c r="B65" s="40"/>
      <c r="C65" s="102" t="s">
        <v>305</v>
      </c>
      <c r="D65" s="114"/>
      <c r="E65" s="114"/>
      <c r="F65" s="117"/>
      <c r="G65" s="102" t="s">
        <v>487</v>
      </c>
      <c r="H65" s="114" t="s">
        <v>488</v>
      </c>
      <c r="I65" s="116" t="s">
        <v>489</v>
      </c>
      <c r="J65" s="147" t="s">
        <v>22</v>
      </c>
      <c r="K65" s="107" t="s">
        <v>23</v>
      </c>
      <c r="L65" s="142">
        <v>180.5</v>
      </c>
      <c r="M65" s="143">
        <v>177.7</v>
      </c>
      <c r="N65" s="144">
        <v>166.7</v>
      </c>
      <c r="O65" s="142">
        <v>305</v>
      </c>
      <c r="P65" s="143">
        <v>305</v>
      </c>
      <c r="Q65" s="129"/>
      <c r="R65" s="142">
        <v>305</v>
      </c>
      <c r="S65" s="143">
        <v>305</v>
      </c>
      <c r="T65" s="129"/>
      <c r="U65" s="142">
        <v>305</v>
      </c>
      <c r="V65" s="143">
        <v>305</v>
      </c>
      <c r="W65" s="107"/>
      <c r="X65" s="46"/>
      <c r="Y65" s="42"/>
      <c r="Z65" s="42"/>
      <c r="AA65" s="42"/>
      <c r="AB65" s="42"/>
      <c r="AC65" s="42"/>
      <c r="AD65" s="42"/>
    </row>
    <row r="66" spans="1:30" s="43" customFormat="1" ht="108" customHeight="1">
      <c r="A66" s="41"/>
      <c r="B66" s="40"/>
      <c r="C66" s="102" t="s">
        <v>306</v>
      </c>
      <c r="D66" s="115" t="s">
        <v>307</v>
      </c>
      <c r="E66" s="114" t="s">
        <v>308</v>
      </c>
      <c r="F66" s="116" t="s">
        <v>309</v>
      </c>
      <c r="G66" s="115" t="s">
        <v>490</v>
      </c>
      <c r="H66" s="114" t="s">
        <v>485</v>
      </c>
      <c r="I66" s="116" t="s">
        <v>491</v>
      </c>
      <c r="J66" s="107" t="s">
        <v>22</v>
      </c>
      <c r="K66" s="107" t="s">
        <v>23</v>
      </c>
      <c r="L66" s="145">
        <v>2198.8</v>
      </c>
      <c r="M66" s="143">
        <v>2198.8</v>
      </c>
      <c r="N66" s="143">
        <v>4012</v>
      </c>
      <c r="O66" s="145">
        <v>3143.5</v>
      </c>
      <c r="P66" s="143">
        <v>3143.5</v>
      </c>
      <c r="Q66" s="129"/>
      <c r="R66" s="145">
        <v>3143.5</v>
      </c>
      <c r="S66" s="143">
        <v>3143.5</v>
      </c>
      <c r="T66" s="129"/>
      <c r="U66" s="145">
        <v>3143.5</v>
      </c>
      <c r="V66" s="143">
        <v>3143.5</v>
      </c>
      <c r="W66" s="107"/>
      <c r="X66" s="46"/>
      <c r="Y66" s="42"/>
      <c r="Z66" s="42"/>
      <c r="AA66" s="42"/>
      <c r="AB66" s="42"/>
      <c r="AC66" s="42"/>
      <c r="AD66" s="42"/>
    </row>
    <row r="67" spans="1:30" s="43" customFormat="1" ht="105.75" customHeight="1">
      <c r="A67" s="41"/>
      <c r="B67" s="40"/>
      <c r="C67" s="102" t="s">
        <v>310</v>
      </c>
      <c r="D67" s="114"/>
      <c r="E67" s="114"/>
      <c r="F67" s="116"/>
      <c r="G67" s="164" t="s">
        <v>492</v>
      </c>
      <c r="H67" s="116" t="s">
        <v>493</v>
      </c>
      <c r="I67" s="116" t="s">
        <v>494</v>
      </c>
      <c r="J67" s="107" t="s">
        <v>22</v>
      </c>
      <c r="K67" s="107" t="s">
        <v>23</v>
      </c>
      <c r="L67" s="145">
        <v>1193.7</v>
      </c>
      <c r="M67" s="143">
        <v>1193.7</v>
      </c>
      <c r="N67" s="143">
        <v>4993.6</v>
      </c>
      <c r="O67" s="145">
        <v>5329.4</v>
      </c>
      <c r="P67" s="143">
        <v>5329.4</v>
      </c>
      <c r="Q67" s="129"/>
      <c r="R67" s="145">
        <v>5329.4</v>
      </c>
      <c r="S67" s="143">
        <v>5329.4</v>
      </c>
      <c r="T67" s="129"/>
      <c r="U67" s="145">
        <v>5329.4</v>
      </c>
      <c r="V67" s="143">
        <v>5329.4</v>
      </c>
      <c r="W67" s="107"/>
      <c r="X67" s="46"/>
      <c r="Y67" s="42"/>
      <c r="Z67" s="42"/>
      <c r="AA67" s="42"/>
      <c r="AB67" s="42"/>
      <c r="AC67" s="42"/>
      <c r="AD67" s="42"/>
    </row>
    <row r="68" spans="1:30" s="43" customFormat="1" ht="83.25" customHeight="1">
      <c r="A68" s="41"/>
      <c r="B68" s="40"/>
      <c r="C68" s="102" t="s">
        <v>311</v>
      </c>
      <c r="D68" s="114"/>
      <c r="E68" s="114"/>
      <c r="F68" s="114"/>
      <c r="G68" s="115" t="s">
        <v>490</v>
      </c>
      <c r="H68" s="114" t="s">
        <v>485</v>
      </c>
      <c r="I68" s="116" t="s">
        <v>491</v>
      </c>
      <c r="J68" s="107" t="s">
        <v>22</v>
      </c>
      <c r="K68" s="107" t="s">
        <v>23</v>
      </c>
      <c r="L68" s="145">
        <v>4314.5</v>
      </c>
      <c r="M68" s="143">
        <v>4314.5</v>
      </c>
      <c r="N68" s="143">
        <v>8656.4</v>
      </c>
      <c r="O68" s="145">
        <v>6479.9</v>
      </c>
      <c r="P68" s="145">
        <v>6479.9</v>
      </c>
      <c r="Q68" s="129"/>
      <c r="R68" s="145">
        <v>6479.9</v>
      </c>
      <c r="S68" s="145">
        <v>6479.9</v>
      </c>
      <c r="T68" s="129"/>
      <c r="U68" s="145">
        <v>6479.9</v>
      </c>
      <c r="V68" s="145">
        <v>6479.9</v>
      </c>
      <c r="W68" s="107"/>
      <c r="X68" s="46"/>
      <c r="Y68" s="42"/>
      <c r="Z68" s="42"/>
      <c r="AA68" s="42"/>
      <c r="AB68" s="42"/>
      <c r="AC68" s="42"/>
      <c r="AD68" s="42"/>
    </row>
    <row r="69" spans="1:30" s="43" customFormat="1" ht="107.25" customHeight="1">
      <c r="A69" s="41"/>
      <c r="B69" s="40"/>
      <c r="C69" s="102" t="s">
        <v>312</v>
      </c>
      <c r="D69" s="115" t="s">
        <v>307</v>
      </c>
      <c r="E69" s="116" t="s">
        <v>280</v>
      </c>
      <c r="F69" s="116" t="s">
        <v>309</v>
      </c>
      <c r="G69" s="115" t="s">
        <v>481</v>
      </c>
      <c r="H69" s="116" t="s">
        <v>482</v>
      </c>
      <c r="I69" s="116" t="s">
        <v>483</v>
      </c>
      <c r="J69" s="107" t="s">
        <v>22</v>
      </c>
      <c r="K69" s="107" t="s">
        <v>23</v>
      </c>
      <c r="L69" s="145">
        <v>2153.5</v>
      </c>
      <c r="M69" s="143">
        <v>2153.5</v>
      </c>
      <c r="N69" s="143">
        <v>1115.4</v>
      </c>
      <c r="O69" s="145">
        <v>1356.5</v>
      </c>
      <c r="P69" s="143">
        <v>1356.5</v>
      </c>
      <c r="Q69" s="129"/>
      <c r="R69" s="145">
        <v>1356.5</v>
      </c>
      <c r="S69" s="143">
        <v>1356.5</v>
      </c>
      <c r="T69" s="129"/>
      <c r="U69" s="145">
        <v>1356.5</v>
      </c>
      <c r="V69" s="143">
        <v>1356.5</v>
      </c>
      <c r="W69" s="107"/>
      <c r="X69" s="46"/>
      <c r="Y69" s="42"/>
      <c r="Z69" s="42"/>
      <c r="AA69" s="42"/>
      <c r="AB69" s="42"/>
      <c r="AC69" s="42"/>
      <c r="AD69" s="42"/>
    </row>
    <row r="70" spans="1:30" s="43" customFormat="1" ht="108" customHeight="1">
      <c r="A70" s="41"/>
      <c r="B70" s="40"/>
      <c r="C70" s="102" t="s">
        <v>313</v>
      </c>
      <c r="D70" s="115" t="s">
        <v>307</v>
      </c>
      <c r="E70" s="114" t="s">
        <v>308</v>
      </c>
      <c r="F70" s="116" t="s">
        <v>309</v>
      </c>
      <c r="G70" s="164" t="s">
        <v>492</v>
      </c>
      <c r="H70" s="116" t="s">
        <v>493</v>
      </c>
      <c r="I70" s="116" t="s">
        <v>494</v>
      </c>
      <c r="J70" s="107" t="s">
        <v>22</v>
      </c>
      <c r="K70" s="107" t="s">
        <v>23</v>
      </c>
      <c r="L70" s="143">
        <v>306.1</v>
      </c>
      <c r="M70" s="143">
        <v>306.1</v>
      </c>
      <c r="N70" s="143">
        <v>6410.8</v>
      </c>
      <c r="O70" s="145"/>
      <c r="P70" s="143"/>
      <c r="Q70" s="129"/>
      <c r="R70" s="145"/>
      <c r="S70" s="143"/>
      <c r="T70" s="129"/>
      <c r="U70" s="145"/>
      <c r="V70" s="143"/>
      <c r="W70" s="107"/>
      <c r="X70" s="46"/>
      <c r="Y70" s="42"/>
      <c r="Z70" s="42"/>
      <c r="AA70" s="42"/>
      <c r="AB70" s="42"/>
      <c r="AC70" s="42"/>
      <c r="AD70" s="42"/>
    </row>
    <row r="71" spans="1:30" s="43" customFormat="1" ht="246.75" customHeight="1">
      <c r="A71" s="41"/>
      <c r="B71" s="40"/>
      <c r="C71" s="124" t="s">
        <v>356</v>
      </c>
      <c r="D71" s="91" t="s">
        <v>334</v>
      </c>
      <c r="E71" s="91" t="s">
        <v>335</v>
      </c>
      <c r="F71" s="91" t="s">
        <v>336</v>
      </c>
      <c r="G71" s="91" t="s">
        <v>337</v>
      </c>
      <c r="H71" s="140" t="s">
        <v>345</v>
      </c>
      <c r="I71" s="91" t="s">
        <v>338</v>
      </c>
      <c r="J71" s="126" t="s">
        <v>322</v>
      </c>
      <c r="K71" s="126" t="s">
        <v>94</v>
      </c>
      <c r="L71" s="109">
        <v>1848.8</v>
      </c>
      <c r="M71" s="129">
        <v>1666.1</v>
      </c>
      <c r="N71" s="130">
        <v>5605.8</v>
      </c>
      <c r="O71" s="130">
        <v>5156.4</v>
      </c>
      <c r="P71" s="130">
        <v>5156.4</v>
      </c>
      <c r="Q71" s="130">
        <v>0</v>
      </c>
      <c r="R71" s="130">
        <v>5156.4</v>
      </c>
      <c r="S71" s="130">
        <v>5156.4</v>
      </c>
      <c r="T71" s="130">
        <v>0</v>
      </c>
      <c r="U71" s="130">
        <v>5433.8</v>
      </c>
      <c r="V71" s="130">
        <v>5433.8</v>
      </c>
      <c r="W71" s="130">
        <v>0</v>
      </c>
      <c r="X71" s="46"/>
      <c r="Y71" s="42"/>
      <c r="Z71" s="42"/>
      <c r="AA71" s="42"/>
      <c r="AB71" s="42"/>
      <c r="AC71" s="42"/>
      <c r="AD71" s="42"/>
    </row>
    <row r="72" spans="1:30" s="43" customFormat="1" ht="246.75" customHeight="1">
      <c r="A72" s="41"/>
      <c r="B72" s="40"/>
      <c r="C72" s="124" t="s">
        <v>357</v>
      </c>
      <c r="D72" s="91" t="s">
        <v>334</v>
      </c>
      <c r="E72" s="91" t="s">
        <v>335</v>
      </c>
      <c r="F72" s="91" t="s">
        <v>336</v>
      </c>
      <c r="G72" s="91" t="s">
        <v>496</v>
      </c>
      <c r="H72" s="140" t="s">
        <v>495</v>
      </c>
      <c r="I72" s="91" t="s">
        <v>497</v>
      </c>
      <c r="J72" s="126" t="s">
        <v>322</v>
      </c>
      <c r="K72" s="126" t="s">
        <v>94</v>
      </c>
      <c r="L72" s="109">
        <v>243.7</v>
      </c>
      <c r="M72" s="129">
        <v>235.1</v>
      </c>
      <c r="N72" s="130">
        <v>205</v>
      </c>
      <c r="O72" s="130">
        <v>205</v>
      </c>
      <c r="P72" s="130">
        <v>205</v>
      </c>
      <c r="Q72" s="130">
        <v>0</v>
      </c>
      <c r="R72" s="130">
        <v>205</v>
      </c>
      <c r="S72" s="130">
        <v>205</v>
      </c>
      <c r="T72" s="130">
        <v>0</v>
      </c>
      <c r="U72" s="130">
        <v>205</v>
      </c>
      <c r="V72" s="130">
        <v>205</v>
      </c>
      <c r="W72" s="130">
        <v>0</v>
      </c>
      <c r="X72" s="46"/>
      <c r="Y72" s="42"/>
      <c r="Z72" s="42"/>
      <c r="AA72" s="42"/>
      <c r="AB72" s="42"/>
      <c r="AC72" s="42"/>
      <c r="AD72" s="42"/>
    </row>
    <row r="73" spans="1:30" s="43" customFormat="1" ht="192" customHeight="1">
      <c r="A73" s="41"/>
      <c r="B73" s="40"/>
      <c r="C73" s="102" t="s">
        <v>315</v>
      </c>
      <c r="D73" s="115" t="s">
        <v>307</v>
      </c>
      <c r="E73" s="114" t="s">
        <v>308</v>
      </c>
      <c r="F73" s="116" t="s">
        <v>309</v>
      </c>
      <c r="G73" s="115" t="s">
        <v>498</v>
      </c>
      <c r="H73" s="116" t="s">
        <v>485</v>
      </c>
      <c r="I73" s="116" t="s">
        <v>499</v>
      </c>
      <c r="J73" s="107" t="s">
        <v>22</v>
      </c>
      <c r="K73" s="107" t="s">
        <v>23</v>
      </c>
      <c r="L73" s="143"/>
      <c r="M73" s="143"/>
      <c r="N73" s="143"/>
      <c r="O73" s="145">
        <v>201.6</v>
      </c>
      <c r="P73" s="143">
        <v>201.6</v>
      </c>
      <c r="Q73" s="129"/>
      <c r="R73" s="145">
        <v>201.6</v>
      </c>
      <c r="S73" s="143">
        <v>201.6</v>
      </c>
      <c r="T73" s="129"/>
      <c r="U73" s="145">
        <v>1122.2</v>
      </c>
      <c r="V73" s="143">
        <v>1122.2</v>
      </c>
      <c r="W73" s="107"/>
      <c r="X73" s="46"/>
      <c r="Y73" s="42"/>
      <c r="Z73" s="42"/>
      <c r="AA73" s="42"/>
      <c r="AB73" s="42"/>
      <c r="AC73" s="42"/>
      <c r="AD73" s="42"/>
    </row>
    <row r="74" spans="1:30" s="43" customFormat="1" ht="196.5" customHeight="1">
      <c r="A74" s="41"/>
      <c r="B74" s="40"/>
      <c r="C74" s="102" t="s">
        <v>316</v>
      </c>
      <c r="D74" s="115" t="s">
        <v>307</v>
      </c>
      <c r="E74" s="114" t="s">
        <v>308</v>
      </c>
      <c r="F74" s="116" t="s">
        <v>309</v>
      </c>
      <c r="G74" s="115" t="s">
        <v>498</v>
      </c>
      <c r="H74" s="116" t="s">
        <v>485</v>
      </c>
      <c r="I74" s="116" t="s">
        <v>499</v>
      </c>
      <c r="J74" s="107" t="s">
        <v>22</v>
      </c>
      <c r="K74" s="107" t="s">
        <v>23</v>
      </c>
      <c r="L74" s="143"/>
      <c r="M74" s="143"/>
      <c r="N74" s="143"/>
      <c r="O74" s="145">
        <v>3830</v>
      </c>
      <c r="P74" s="143">
        <v>3830</v>
      </c>
      <c r="Q74" s="129"/>
      <c r="R74" s="145">
        <v>3830</v>
      </c>
      <c r="S74" s="143">
        <v>3830</v>
      </c>
      <c r="T74" s="129"/>
      <c r="U74" s="145">
        <v>3553.3</v>
      </c>
      <c r="V74" s="143">
        <v>3553.3</v>
      </c>
      <c r="W74" s="107"/>
      <c r="X74" s="46"/>
      <c r="Y74" s="42"/>
      <c r="Z74" s="42"/>
      <c r="AA74" s="42"/>
      <c r="AB74" s="42"/>
      <c r="AC74" s="42"/>
      <c r="AD74" s="42"/>
    </row>
    <row r="75" spans="1:30" s="43" customFormat="1" ht="94.5">
      <c r="A75" s="41"/>
      <c r="B75" s="54"/>
      <c r="C75" s="99" t="s">
        <v>203</v>
      </c>
      <c r="D75" s="100" t="s">
        <v>19</v>
      </c>
      <c r="E75" s="100" t="s">
        <v>19</v>
      </c>
      <c r="F75" s="100" t="s">
        <v>19</v>
      </c>
      <c r="G75" s="100" t="s">
        <v>19</v>
      </c>
      <c r="H75" s="100" t="s">
        <v>19</v>
      </c>
      <c r="I75" s="100" t="s">
        <v>19</v>
      </c>
      <c r="J75" s="101" t="s">
        <v>19</v>
      </c>
      <c r="K75" s="101" t="s">
        <v>19</v>
      </c>
      <c r="L75" s="146">
        <f aca="true" t="shared" si="8" ref="L75:W75">L76+L78+L81+L86</f>
        <v>66943</v>
      </c>
      <c r="M75" s="146">
        <f t="shared" si="8"/>
        <v>66943</v>
      </c>
      <c r="N75" s="146">
        <f t="shared" si="8"/>
        <v>68724.7</v>
      </c>
      <c r="O75" s="146">
        <f t="shared" si="8"/>
        <v>136936.4</v>
      </c>
      <c r="P75" s="146">
        <f t="shared" si="8"/>
        <v>136936.4</v>
      </c>
      <c r="Q75" s="146">
        <f t="shared" si="8"/>
        <v>0</v>
      </c>
      <c r="R75" s="146">
        <f t="shared" si="8"/>
        <v>66286.5</v>
      </c>
      <c r="S75" s="146">
        <f t="shared" si="8"/>
        <v>66286.5</v>
      </c>
      <c r="T75" s="146">
        <f t="shared" si="8"/>
        <v>0</v>
      </c>
      <c r="U75" s="146">
        <f t="shared" si="8"/>
        <v>64801.600000000006</v>
      </c>
      <c r="V75" s="146">
        <f t="shared" si="8"/>
        <v>64801.600000000006</v>
      </c>
      <c r="W75" s="146">
        <f t="shared" si="8"/>
        <v>0</v>
      </c>
      <c r="X75" s="41"/>
      <c r="Y75" s="42"/>
      <c r="Z75" s="42"/>
      <c r="AA75" s="42"/>
      <c r="AB75" s="42"/>
      <c r="AC75" s="42"/>
      <c r="AD75" s="42"/>
    </row>
    <row r="76" spans="1:30" s="43" customFormat="1" ht="157.5">
      <c r="A76" s="41"/>
      <c r="B76" s="54"/>
      <c r="C76" s="102" t="s">
        <v>204</v>
      </c>
      <c r="D76" s="91" t="s">
        <v>36</v>
      </c>
      <c r="E76" s="91" t="s">
        <v>278</v>
      </c>
      <c r="F76" s="91" t="s">
        <v>159</v>
      </c>
      <c r="G76" s="92" t="s">
        <v>500</v>
      </c>
      <c r="H76" s="92" t="s">
        <v>501</v>
      </c>
      <c r="I76" s="92" t="s">
        <v>502</v>
      </c>
      <c r="J76" s="93" t="s">
        <v>279</v>
      </c>
      <c r="K76" s="93" t="s">
        <v>21</v>
      </c>
      <c r="L76" s="94">
        <v>23847.3</v>
      </c>
      <c r="M76" s="94">
        <v>23847.3</v>
      </c>
      <c r="N76" s="96">
        <v>23854</v>
      </c>
      <c r="O76" s="96">
        <f>P76+Q76</f>
        <v>25256</v>
      </c>
      <c r="P76" s="96">
        <v>25256</v>
      </c>
      <c r="Q76" s="96">
        <v>0</v>
      </c>
      <c r="R76" s="96">
        <f>S76+T76</f>
        <v>22468.1</v>
      </c>
      <c r="S76" s="96">
        <v>22468.1</v>
      </c>
      <c r="T76" s="96">
        <v>0</v>
      </c>
      <c r="U76" s="96">
        <f>V76+W76</f>
        <v>22527.8</v>
      </c>
      <c r="V76" s="96">
        <v>22527.8</v>
      </c>
      <c r="W76" s="96">
        <v>0</v>
      </c>
      <c r="X76" s="41"/>
      <c r="Y76" s="42"/>
      <c r="Z76" s="42"/>
      <c r="AA76" s="42"/>
      <c r="AB76" s="42"/>
      <c r="AC76" s="42"/>
      <c r="AD76" s="42"/>
    </row>
    <row r="77" spans="1:30" s="43" customFormat="1" ht="22.5">
      <c r="A77" s="41"/>
      <c r="B77" s="54"/>
      <c r="C77" s="61" t="s">
        <v>205</v>
      </c>
      <c r="D77" s="49"/>
      <c r="E77" s="49"/>
      <c r="F77" s="49"/>
      <c r="G77" s="154"/>
      <c r="H77" s="154"/>
      <c r="I77" s="154"/>
      <c r="J77" s="147"/>
      <c r="K77" s="147"/>
      <c r="L77" s="147"/>
      <c r="M77" s="147"/>
      <c r="N77" s="147"/>
      <c r="O77" s="147"/>
      <c r="P77" s="147"/>
      <c r="Q77" s="147"/>
      <c r="R77" s="147"/>
      <c r="S77" s="147"/>
      <c r="T77" s="147"/>
      <c r="U77" s="147"/>
      <c r="V77" s="147"/>
      <c r="W77" s="147"/>
      <c r="X77" s="41"/>
      <c r="Y77" s="42"/>
      <c r="Z77" s="42"/>
      <c r="AA77" s="42"/>
      <c r="AB77" s="42"/>
      <c r="AC77" s="42"/>
      <c r="AD77" s="42"/>
    </row>
    <row r="78" spans="1:30" s="43" customFormat="1" ht="135">
      <c r="A78" s="41"/>
      <c r="B78" s="54"/>
      <c r="C78" s="102" t="s">
        <v>206</v>
      </c>
      <c r="D78" s="103" t="s">
        <v>19</v>
      </c>
      <c r="E78" s="103" t="s">
        <v>19</v>
      </c>
      <c r="F78" s="103" t="s">
        <v>19</v>
      </c>
      <c r="G78" s="104" t="s">
        <v>503</v>
      </c>
      <c r="H78" s="105" t="s">
        <v>280</v>
      </c>
      <c r="I78" s="106" t="s">
        <v>281</v>
      </c>
      <c r="J78" s="107" t="s">
        <v>94</v>
      </c>
      <c r="K78" s="107" t="s">
        <v>25</v>
      </c>
      <c r="L78" s="94">
        <v>361.1</v>
      </c>
      <c r="M78" s="95">
        <v>361.1</v>
      </c>
      <c r="N78" s="96">
        <v>375.5</v>
      </c>
      <c r="O78" s="96">
        <f>P78+Q78</f>
        <v>384.8</v>
      </c>
      <c r="P78" s="96">
        <v>384.8</v>
      </c>
      <c r="Q78" s="96">
        <v>0</v>
      </c>
      <c r="R78" s="96">
        <f>S78+T78</f>
        <v>397.1</v>
      </c>
      <c r="S78" s="96">
        <v>397.1</v>
      </c>
      <c r="T78" s="96">
        <v>0</v>
      </c>
      <c r="U78" s="96">
        <f>V78+W78</f>
        <v>410.4</v>
      </c>
      <c r="V78" s="96">
        <v>410.4</v>
      </c>
      <c r="W78" s="96">
        <v>0</v>
      </c>
      <c r="X78" s="41"/>
      <c r="Y78" s="42"/>
      <c r="Z78" s="42"/>
      <c r="AA78" s="42"/>
      <c r="AB78" s="42"/>
      <c r="AC78" s="42"/>
      <c r="AD78" s="42"/>
    </row>
    <row r="79" spans="1:30" s="43" customFormat="1" ht="12.75">
      <c r="A79" s="41"/>
      <c r="B79" s="54"/>
      <c r="C79" s="61" t="s">
        <v>207</v>
      </c>
      <c r="D79" s="48"/>
      <c r="E79" s="48"/>
      <c r="F79" s="48"/>
      <c r="G79" s="103"/>
      <c r="H79" s="103"/>
      <c r="I79" s="103"/>
      <c r="J79" s="48"/>
      <c r="K79" s="48"/>
      <c r="L79" s="48"/>
      <c r="M79" s="48"/>
      <c r="N79" s="48"/>
      <c r="O79" s="48"/>
      <c r="P79" s="48"/>
      <c r="Q79" s="48"/>
      <c r="R79" s="48"/>
      <c r="S79" s="48"/>
      <c r="T79" s="48"/>
      <c r="U79" s="48"/>
      <c r="V79" s="48"/>
      <c r="W79" s="48"/>
      <c r="X79" s="41"/>
      <c r="Y79" s="42"/>
      <c r="Z79" s="42"/>
      <c r="AA79" s="42"/>
      <c r="AB79" s="42"/>
      <c r="AC79" s="42"/>
      <c r="AD79" s="42"/>
    </row>
    <row r="80" spans="1:30" s="43" customFormat="1" ht="12.75">
      <c r="A80" s="41"/>
      <c r="B80" s="54"/>
      <c r="C80" s="61" t="s">
        <v>7</v>
      </c>
      <c r="D80" s="49"/>
      <c r="E80" s="49"/>
      <c r="F80" s="49"/>
      <c r="G80" s="154"/>
      <c r="H80" s="154"/>
      <c r="I80" s="154"/>
      <c r="J80" s="147"/>
      <c r="K80" s="147"/>
      <c r="L80" s="147"/>
      <c r="M80" s="147"/>
      <c r="N80" s="147"/>
      <c r="O80" s="147"/>
      <c r="P80" s="147"/>
      <c r="Q80" s="147"/>
      <c r="R80" s="147"/>
      <c r="S80" s="147"/>
      <c r="T80" s="147"/>
      <c r="U80" s="147"/>
      <c r="V80" s="147"/>
      <c r="W80" s="147"/>
      <c r="X80" s="41"/>
      <c r="Y80" s="42"/>
      <c r="Z80" s="42"/>
      <c r="AA80" s="42"/>
      <c r="AB80" s="42"/>
      <c r="AC80" s="42"/>
      <c r="AD80" s="42"/>
    </row>
    <row r="81" spans="1:30" s="43" customFormat="1" ht="22.5">
      <c r="A81" s="41"/>
      <c r="B81" s="54"/>
      <c r="C81" s="61" t="s">
        <v>208</v>
      </c>
      <c r="D81" s="48" t="s">
        <v>19</v>
      </c>
      <c r="E81" s="48" t="s">
        <v>19</v>
      </c>
      <c r="F81" s="48" t="s">
        <v>19</v>
      </c>
      <c r="G81" s="48" t="s">
        <v>19</v>
      </c>
      <c r="H81" s="48" t="s">
        <v>19</v>
      </c>
      <c r="I81" s="48" t="s">
        <v>19</v>
      </c>
      <c r="J81" s="48" t="s">
        <v>19</v>
      </c>
      <c r="K81" s="48" t="s">
        <v>19</v>
      </c>
      <c r="L81" s="130">
        <f>L82+L84</f>
        <v>42734.6</v>
      </c>
      <c r="M81" s="130">
        <f>M82+M84</f>
        <v>42734.6</v>
      </c>
      <c r="N81" s="130">
        <f>N82+N84</f>
        <v>44345.2</v>
      </c>
      <c r="O81" s="130">
        <f>P81+Q81</f>
        <v>111295.6</v>
      </c>
      <c r="P81" s="130">
        <f>P82+P84</f>
        <v>111295.6</v>
      </c>
      <c r="Q81" s="130"/>
      <c r="R81" s="130">
        <f>S81+T81</f>
        <v>43421.3</v>
      </c>
      <c r="S81" s="130">
        <f>S82+S84</f>
        <v>43421.3</v>
      </c>
      <c r="T81" s="130"/>
      <c r="U81" s="130">
        <f>V81+W81</f>
        <v>41863.4</v>
      </c>
      <c r="V81" s="130">
        <f>V82+V84</f>
        <v>41863.4</v>
      </c>
      <c r="W81" s="130"/>
      <c r="X81" s="41"/>
      <c r="Y81" s="42"/>
      <c r="Z81" s="42"/>
      <c r="AA81" s="42"/>
      <c r="AB81" s="42"/>
      <c r="AC81" s="42"/>
      <c r="AD81" s="42"/>
    </row>
    <row r="82" spans="1:30" s="43" customFormat="1" ht="78.75">
      <c r="A82" s="41"/>
      <c r="B82" s="54"/>
      <c r="C82" s="61" t="s">
        <v>209</v>
      </c>
      <c r="D82" s="48" t="s">
        <v>19</v>
      </c>
      <c r="E82" s="48" t="s">
        <v>19</v>
      </c>
      <c r="F82" s="48" t="s">
        <v>19</v>
      </c>
      <c r="G82" s="48" t="s">
        <v>19</v>
      </c>
      <c r="H82" s="48" t="s">
        <v>19</v>
      </c>
      <c r="I82" s="48" t="s">
        <v>19</v>
      </c>
      <c r="J82" s="48" t="s">
        <v>19</v>
      </c>
      <c r="K82" s="48" t="s">
        <v>19</v>
      </c>
      <c r="L82" s="147"/>
      <c r="M82" s="147"/>
      <c r="N82" s="147"/>
      <c r="O82" s="147"/>
      <c r="P82" s="147"/>
      <c r="Q82" s="147"/>
      <c r="R82" s="147"/>
      <c r="S82" s="147"/>
      <c r="T82" s="147"/>
      <c r="U82" s="147"/>
      <c r="V82" s="147"/>
      <c r="W82" s="147"/>
      <c r="X82" s="41"/>
      <c r="Y82" s="42"/>
      <c r="Z82" s="42"/>
      <c r="AA82" s="42"/>
      <c r="AB82" s="42"/>
      <c r="AC82" s="42"/>
      <c r="AD82" s="42"/>
    </row>
    <row r="83" spans="1:30" s="43" customFormat="1" ht="12.75">
      <c r="A83" s="41"/>
      <c r="B83" s="54"/>
      <c r="C83" s="61" t="s">
        <v>207</v>
      </c>
      <c r="D83" s="49"/>
      <c r="E83" s="49"/>
      <c r="F83" s="49"/>
      <c r="G83" s="154"/>
      <c r="H83" s="154"/>
      <c r="I83" s="154"/>
      <c r="J83" s="147"/>
      <c r="K83" s="147"/>
      <c r="L83" s="147"/>
      <c r="M83" s="147"/>
      <c r="N83" s="147"/>
      <c r="O83" s="147"/>
      <c r="P83" s="147"/>
      <c r="Q83" s="147"/>
      <c r="R83" s="147"/>
      <c r="S83" s="147"/>
      <c r="T83" s="147"/>
      <c r="U83" s="147"/>
      <c r="V83" s="147"/>
      <c r="W83" s="147"/>
      <c r="X83" s="41"/>
      <c r="Y83" s="42"/>
      <c r="Z83" s="42"/>
      <c r="AA83" s="42"/>
      <c r="AB83" s="42"/>
      <c r="AC83" s="42"/>
      <c r="AD83" s="42"/>
    </row>
    <row r="84" spans="1:30" s="43" customFormat="1" ht="96">
      <c r="A84" s="41"/>
      <c r="B84" s="54"/>
      <c r="C84" s="78" t="s">
        <v>202</v>
      </c>
      <c r="D84" s="65" t="s">
        <v>219</v>
      </c>
      <c r="E84" s="65" t="s">
        <v>222</v>
      </c>
      <c r="F84" s="65" t="s">
        <v>220</v>
      </c>
      <c r="G84" s="155" t="s">
        <v>504</v>
      </c>
      <c r="H84" s="165" t="s">
        <v>280</v>
      </c>
      <c r="I84" s="165" t="s">
        <v>505</v>
      </c>
      <c r="J84" s="123" t="s">
        <v>243</v>
      </c>
      <c r="K84" s="123" t="s">
        <v>244</v>
      </c>
      <c r="L84" s="47">
        <f>6291.9+36442.7</f>
        <v>42734.6</v>
      </c>
      <c r="M84" s="47">
        <f>6291.9+36442.7</f>
        <v>42734.6</v>
      </c>
      <c r="N84" s="47">
        <f>10777.1+33568.1</f>
        <v>44345.2</v>
      </c>
      <c r="O84" s="47">
        <f>P84+Q84</f>
        <v>111295.6</v>
      </c>
      <c r="P84" s="47">
        <f>76140.2+35155.4</f>
        <v>111295.6</v>
      </c>
      <c r="Q84" s="47"/>
      <c r="R84" s="47">
        <f>S84+T84</f>
        <v>43421.3</v>
      </c>
      <c r="S84" s="47">
        <f>10109+33312.3</f>
        <v>43421.3</v>
      </c>
      <c r="T84" s="47"/>
      <c r="U84" s="47">
        <f>V84+W84</f>
        <v>41863.4</v>
      </c>
      <c r="V84" s="47">
        <f>10463.9+31399.5</f>
        <v>41863.4</v>
      </c>
      <c r="W84" s="47"/>
      <c r="X84" s="41"/>
      <c r="Y84" s="42"/>
      <c r="Z84" s="42"/>
      <c r="AA84" s="42"/>
      <c r="AB84" s="42"/>
      <c r="AC84" s="42"/>
      <c r="AD84" s="42"/>
    </row>
    <row r="85" spans="1:30" s="43" customFormat="1" ht="12.75">
      <c r="A85" s="41"/>
      <c r="B85" s="111"/>
      <c r="C85" s="119" t="s">
        <v>317</v>
      </c>
      <c r="D85" s="120"/>
      <c r="E85" s="120"/>
      <c r="F85" s="120"/>
      <c r="G85" s="105"/>
      <c r="H85" s="105"/>
      <c r="I85" s="114"/>
      <c r="J85" s="120"/>
      <c r="K85" s="120"/>
      <c r="L85" s="107"/>
      <c r="M85" s="107"/>
      <c r="N85" s="129" t="str">
        <f>N86</f>
        <v>150,0</v>
      </c>
      <c r="O85" s="107"/>
      <c r="P85" s="107"/>
      <c r="Q85" s="107"/>
      <c r="R85" s="107"/>
      <c r="S85" s="107"/>
      <c r="T85" s="107"/>
      <c r="U85" s="107"/>
      <c r="V85" s="107"/>
      <c r="W85" s="107"/>
      <c r="X85" s="41"/>
      <c r="Y85" s="42"/>
      <c r="Z85" s="42"/>
      <c r="AA85" s="42"/>
      <c r="AB85" s="42"/>
      <c r="AC85" s="42"/>
      <c r="AD85" s="42"/>
    </row>
    <row r="86" spans="1:30" s="43" customFormat="1" ht="168.75">
      <c r="A86" s="41"/>
      <c r="B86" s="111"/>
      <c r="C86" s="119" t="s">
        <v>318</v>
      </c>
      <c r="D86" s="120"/>
      <c r="E86" s="120"/>
      <c r="F86" s="120"/>
      <c r="G86" s="106" t="s">
        <v>506</v>
      </c>
      <c r="H86" s="105" t="s">
        <v>280</v>
      </c>
      <c r="I86" s="116" t="s">
        <v>319</v>
      </c>
      <c r="J86" s="107" t="s">
        <v>23</v>
      </c>
      <c r="K86" s="107" t="s">
        <v>25</v>
      </c>
      <c r="L86" s="107"/>
      <c r="M86" s="107"/>
      <c r="N86" s="107" t="s">
        <v>320</v>
      </c>
      <c r="O86" s="107"/>
      <c r="P86" s="107"/>
      <c r="Q86" s="107"/>
      <c r="R86" s="107"/>
      <c r="S86" s="107"/>
      <c r="T86" s="107"/>
      <c r="U86" s="107"/>
      <c r="V86" s="107"/>
      <c r="W86" s="107"/>
      <c r="X86" s="41"/>
      <c r="Y86" s="42"/>
      <c r="Z86" s="42"/>
      <c r="AA86" s="42"/>
      <c r="AB86" s="42"/>
      <c r="AC86" s="42"/>
      <c r="AD86" s="42"/>
    </row>
    <row r="87" spans="2:23" s="43" customFormat="1" ht="25.5">
      <c r="B87" s="54"/>
      <c r="C87" s="79" t="s">
        <v>18</v>
      </c>
      <c r="D87" s="80"/>
      <c r="E87" s="80"/>
      <c r="F87" s="80"/>
      <c r="G87" s="80"/>
      <c r="H87" s="80"/>
      <c r="I87" s="80"/>
      <c r="J87" s="81"/>
      <c r="K87" s="81"/>
      <c r="L87" s="39">
        <f>L43+L36+L9+L75</f>
        <v>496590.3</v>
      </c>
      <c r="M87" s="39">
        <f>M43+M36+M9+M75</f>
        <v>465082.20000000007</v>
      </c>
      <c r="N87" s="39">
        <f>N43+N36+N9+N75</f>
        <v>624135</v>
      </c>
      <c r="O87" s="39">
        <f>O43+O36+O9+O75</f>
        <v>572305.6</v>
      </c>
      <c r="P87" s="39">
        <f>P43+P36+P9+P75</f>
        <v>572305.6</v>
      </c>
      <c r="Q87" s="39">
        <f>Q43+Q36+Q9</f>
        <v>0</v>
      </c>
      <c r="R87" s="39">
        <f>R43+R36+R9+R75</f>
        <v>480592.5</v>
      </c>
      <c r="S87" s="39">
        <f>S43+S36+S9+S75</f>
        <v>480592.5</v>
      </c>
      <c r="T87" s="39">
        <f>T43+T36+T9</f>
        <v>0</v>
      </c>
      <c r="U87" s="39">
        <f>U43+U36+U9+U75</f>
        <v>490570.3999999999</v>
      </c>
      <c r="V87" s="39">
        <f>V43+V36+V9+V75</f>
        <v>490570.3999999999</v>
      </c>
      <c r="W87" s="39">
        <f>W43+W36+W9</f>
        <v>0</v>
      </c>
    </row>
    <row r="88" spans="3:21" ht="12.75">
      <c r="C88" s="82"/>
      <c r="D88" s="83"/>
      <c r="E88" s="83"/>
      <c r="F88" s="83"/>
      <c r="G88" s="83"/>
      <c r="H88" s="83"/>
      <c r="I88" s="83"/>
      <c r="J88" s="84"/>
      <c r="K88" s="84"/>
      <c r="L88" s="83"/>
      <c r="M88" s="83"/>
      <c r="N88" s="110"/>
      <c r="O88" s="83"/>
      <c r="P88" s="83"/>
      <c r="Q88" s="83"/>
      <c r="U88" s="141">
        <f>490570.4-U87</f>
        <v>0</v>
      </c>
    </row>
    <row r="89" spans="3:17" ht="12.75">
      <c r="C89" s="82"/>
      <c r="D89" s="83"/>
      <c r="E89" s="83"/>
      <c r="F89" s="83"/>
      <c r="G89" s="83"/>
      <c r="H89" s="83"/>
      <c r="I89" s="83"/>
      <c r="J89" s="84"/>
      <c r="K89" s="84"/>
      <c r="L89" s="83"/>
      <c r="M89" s="83"/>
      <c r="N89" s="83"/>
      <c r="O89" s="83"/>
      <c r="P89" s="83"/>
      <c r="Q89" s="83"/>
    </row>
    <row r="90" spans="3:17" ht="12.75">
      <c r="C90" s="82"/>
      <c r="D90" s="83"/>
      <c r="E90" s="83"/>
      <c r="F90" s="83"/>
      <c r="G90" s="83"/>
      <c r="H90" s="83"/>
      <c r="I90" s="83"/>
      <c r="J90" s="84"/>
      <c r="K90" s="84"/>
      <c r="L90" s="83"/>
      <c r="M90" s="83"/>
      <c r="N90" s="83"/>
      <c r="O90" s="83"/>
      <c r="P90" s="83"/>
      <c r="Q90" s="83"/>
    </row>
    <row r="91" spans="3:17" ht="12.75">
      <c r="C91" s="82"/>
      <c r="D91" s="190"/>
      <c r="E91" s="191"/>
      <c r="F91" s="191"/>
      <c r="G91" s="83"/>
      <c r="H91" s="83"/>
      <c r="I91" s="83"/>
      <c r="J91" s="84"/>
      <c r="K91" s="84"/>
      <c r="L91" s="83"/>
      <c r="M91" s="83"/>
      <c r="N91" s="83"/>
      <c r="O91" s="83"/>
      <c r="P91" s="83"/>
      <c r="Q91" s="83"/>
    </row>
    <row r="92" spans="3:17" ht="12.75">
      <c r="C92" s="82"/>
      <c r="D92" s="83"/>
      <c r="E92" s="83"/>
      <c r="F92" s="83"/>
      <c r="G92" s="83"/>
      <c r="H92" s="83"/>
      <c r="I92" s="83"/>
      <c r="J92" s="84"/>
      <c r="K92" s="84"/>
      <c r="L92" s="83"/>
      <c r="M92" s="83"/>
      <c r="N92" s="83"/>
      <c r="O92" s="83"/>
      <c r="P92" s="83"/>
      <c r="Q92" s="83"/>
    </row>
    <row r="93" spans="3:17" ht="12.75">
      <c r="C93" s="82"/>
      <c r="D93" s="83"/>
      <c r="E93" s="83"/>
      <c r="F93" s="83"/>
      <c r="G93" s="83"/>
      <c r="H93" s="83"/>
      <c r="I93" s="83"/>
      <c r="J93" s="84"/>
      <c r="K93" s="84"/>
      <c r="L93" s="83"/>
      <c r="M93" s="83"/>
      <c r="N93" s="83"/>
      <c r="O93" s="83"/>
      <c r="P93" s="83"/>
      <c r="Q93" s="83"/>
    </row>
    <row r="94" spans="3:17" ht="12.75">
      <c r="C94" s="82"/>
      <c r="D94" s="83"/>
      <c r="E94" s="83"/>
      <c r="F94" s="83"/>
      <c r="G94" s="83"/>
      <c r="H94" s="83"/>
      <c r="I94" s="83"/>
      <c r="J94" s="84"/>
      <c r="K94" s="84"/>
      <c r="L94" s="83"/>
      <c r="M94" s="83"/>
      <c r="N94" s="83"/>
      <c r="O94" s="83"/>
      <c r="P94" s="83"/>
      <c r="Q94" s="83"/>
    </row>
    <row r="95" spans="3:17" ht="12.75">
      <c r="C95" s="82"/>
      <c r="D95" s="83"/>
      <c r="E95" s="83"/>
      <c r="F95" s="83"/>
      <c r="G95" s="83"/>
      <c r="H95" s="83"/>
      <c r="I95" s="83"/>
      <c r="J95" s="84"/>
      <c r="K95" s="84"/>
      <c r="L95" s="83"/>
      <c r="M95" s="83"/>
      <c r="N95" s="83"/>
      <c r="O95" s="83"/>
      <c r="P95" s="83"/>
      <c r="Q95" s="83"/>
    </row>
  </sheetData>
  <sheetProtection/>
  <mergeCells count="59">
    <mergeCell ref="D91:F91"/>
    <mergeCell ref="W9:W10"/>
    <mergeCell ref="S9:S10"/>
    <mergeCell ref="T43:T44"/>
    <mergeCell ref="Q43:Q44"/>
    <mergeCell ref="Q9:Q10"/>
    <mergeCell ref="P43:P44"/>
    <mergeCell ref="U43:U44"/>
    <mergeCell ref="R9:R10"/>
    <mergeCell ref="U9:U10"/>
    <mergeCell ref="H3:L3"/>
    <mergeCell ref="V9:V10"/>
    <mergeCell ref="V43:V44"/>
    <mergeCell ref="M9:M10"/>
    <mergeCell ref="N9:N10"/>
    <mergeCell ref="U6:W6"/>
    <mergeCell ref="W43:W44"/>
    <mergeCell ref="N6:N7"/>
    <mergeCell ref="G6:I6"/>
    <mergeCell ref="L6:M6"/>
    <mergeCell ref="L9:L10"/>
    <mergeCell ref="S43:S44"/>
    <mergeCell ref="N43:N44"/>
    <mergeCell ref="P9:P10"/>
    <mergeCell ref="L43:L44"/>
    <mergeCell ref="M43:M44"/>
    <mergeCell ref="O43:O44"/>
    <mergeCell ref="R43:R44"/>
    <mergeCell ref="O9:O10"/>
    <mergeCell ref="B43:B44"/>
    <mergeCell ref="D9:D10"/>
    <mergeCell ref="E9:E10"/>
    <mergeCell ref="J9:J10"/>
    <mergeCell ref="G43:G44"/>
    <mergeCell ref="H43:H44"/>
    <mergeCell ref="F43:F44"/>
    <mergeCell ref="C43:C44"/>
    <mergeCell ref="C9:C10"/>
    <mergeCell ref="D43:D44"/>
    <mergeCell ref="B1:W1"/>
    <mergeCell ref="B5:C7"/>
    <mergeCell ref="D5:I5"/>
    <mergeCell ref="L5:W5"/>
    <mergeCell ref="D6:F6"/>
    <mergeCell ref="T9:T10"/>
    <mergeCell ref="F9:F10"/>
    <mergeCell ref="O6:Q6"/>
    <mergeCell ref="R6:T6"/>
    <mergeCell ref="B9:B10"/>
    <mergeCell ref="V4:W4"/>
    <mergeCell ref="E43:E44"/>
    <mergeCell ref="J5:K6"/>
    <mergeCell ref="G9:G10"/>
    <mergeCell ref="H9:H10"/>
    <mergeCell ref="K43:K44"/>
    <mergeCell ref="I43:I44"/>
    <mergeCell ref="J43:J44"/>
    <mergeCell ref="I9:I10"/>
    <mergeCell ref="K9:K10"/>
  </mergeCells>
  <printOptions horizontalCentered="1"/>
  <pageMargins left="0.2362204724409449" right="0.2362204724409449" top="0" bottom="0.15748031496062992" header="0" footer="0.15748031496062992"/>
  <pageSetup firstPageNumber="21" useFirstPageNumber="1" fitToHeight="9" horizontalDpi="600" verticalDpi="600" orientation="landscape" paperSize="9" scale="50" r:id="rId1"/>
</worksheet>
</file>

<file path=xl/worksheets/sheet2.xml><?xml version="1.0" encoding="utf-8"?>
<worksheet xmlns="http://schemas.openxmlformats.org/spreadsheetml/2006/main" xmlns:r="http://schemas.openxmlformats.org/officeDocument/2006/relationships">
  <dimension ref="A1:L111"/>
  <sheetViews>
    <sheetView zoomScalePageLayoutView="0" workbookViewId="0" topLeftCell="A1">
      <selection activeCell="B13" sqref="B13"/>
    </sheetView>
  </sheetViews>
  <sheetFormatPr defaultColWidth="9.00390625" defaultRowHeight="12.75"/>
  <cols>
    <col min="1" max="1" width="11.00390625" style="16" customWidth="1"/>
    <col min="2" max="2" width="13.25390625" style="16" customWidth="1"/>
    <col min="3" max="3" width="15.125" style="8" customWidth="1"/>
    <col min="4" max="4" width="13.625" style="8" customWidth="1"/>
    <col min="5" max="5" width="9.625" style="8" bestFit="1" customWidth="1"/>
    <col min="6" max="7" width="37.75390625" style="8" customWidth="1"/>
    <col min="8" max="8" width="7.75390625" style="8" customWidth="1"/>
    <col min="9" max="16384" width="9.125" style="8" customWidth="1"/>
  </cols>
  <sheetData>
    <row r="1" spans="1:8" ht="12.75">
      <c r="A1" s="5"/>
      <c r="B1" s="5"/>
      <c r="C1" s="192" t="s">
        <v>40</v>
      </c>
      <c r="D1" s="192"/>
      <c r="E1" s="192"/>
      <c r="F1" s="6"/>
      <c r="G1" s="6"/>
      <c r="H1" s="7"/>
    </row>
    <row r="2" spans="1:8" ht="12.75">
      <c r="A2" s="5"/>
      <c r="B2" s="193">
        <v>2015</v>
      </c>
      <c r="C2" s="194"/>
      <c r="D2" s="18">
        <v>2016</v>
      </c>
      <c r="E2" s="9"/>
      <c r="F2" s="9"/>
      <c r="G2" s="9"/>
      <c r="H2" s="7"/>
    </row>
    <row r="3" spans="1:8" ht="12.75">
      <c r="A3" s="5"/>
      <c r="B3" s="18" t="s">
        <v>76</v>
      </c>
      <c r="C3" s="17" t="s">
        <v>77</v>
      </c>
      <c r="D3" s="9"/>
      <c r="E3" s="9"/>
      <c r="F3" s="9"/>
      <c r="G3" s="9"/>
      <c r="H3" s="7"/>
    </row>
    <row r="4" spans="1:8" ht="12.75">
      <c r="A4" s="26" t="s">
        <v>84</v>
      </c>
      <c r="B4" s="31">
        <f>9228864.5-933484.6</f>
        <v>8295379.9</v>
      </c>
      <c r="C4" s="31">
        <f>9166497.19-797954.49</f>
        <v>8368542.699999999</v>
      </c>
      <c r="D4" s="19">
        <f>9159400-897730.27</f>
        <v>8261669.73</v>
      </c>
      <c r="E4" s="9"/>
      <c r="F4" s="9"/>
      <c r="G4" s="9"/>
      <c r="H4" s="7"/>
    </row>
    <row r="5" spans="1:8" ht="12.75">
      <c r="A5" s="26" t="s">
        <v>85</v>
      </c>
      <c r="B5" s="31">
        <v>933484.6</v>
      </c>
      <c r="C5" s="31">
        <v>797954.49</v>
      </c>
      <c r="D5" s="19">
        <v>897730.27</v>
      </c>
      <c r="E5" s="9"/>
      <c r="F5" s="9"/>
      <c r="G5" s="9"/>
      <c r="H5" s="7"/>
    </row>
    <row r="6" spans="1:8" ht="12.75">
      <c r="A6" s="26" t="s">
        <v>92</v>
      </c>
      <c r="B6" s="31">
        <f>207936.56+76255+4217123.33+166000+99000+167600</f>
        <v>4933914.89</v>
      </c>
      <c r="C6" s="31">
        <f>207936.56+76255+4190000+165982.13+99000+167600</f>
        <v>4906773.6899999995</v>
      </c>
      <c r="D6" s="19">
        <f>215000+15000+217000+79200</f>
        <v>526200</v>
      </c>
      <c r="E6" s="9"/>
      <c r="F6" s="9"/>
      <c r="G6" s="9"/>
      <c r="H6" s="7"/>
    </row>
    <row r="7" spans="1:8" ht="12.75">
      <c r="A7" s="26" t="s">
        <v>136</v>
      </c>
      <c r="B7" s="31">
        <f>982815.97+1738200</f>
        <v>2721015.9699999997</v>
      </c>
      <c r="C7" s="31">
        <f>982815.97+690000</f>
        <v>1672815.97</v>
      </c>
      <c r="D7" s="19">
        <v>315000</v>
      </c>
      <c r="E7" s="9"/>
      <c r="F7" s="9"/>
      <c r="G7" s="9"/>
      <c r="H7" s="7"/>
    </row>
    <row r="8" spans="1:8" ht="12.75">
      <c r="A8" s="26" t="s">
        <v>93</v>
      </c>
      <c r="B8" s="31">
        <v>64000</v>
      </c>
      <c r="C8" s="31">
        <v>64000</v>
      </c>
      <c r="D8" s="19">
        <v>0</v>
      </c>
      <c r="E8" s="9"/>
      <c r="F8" s="9"/>
      <c r="G8" s="9"/>
      <c r="H8" s="7"/>
    </row>
    <row r="9" spans="1:8" ht="12.75">
      <c r="A9" s="26" t="s">
        <v>123</v>
      </c>
      <c r="B9" s="31">
        <v>3918000</v>
      </c>
      <c r="C9" s="31">
        <v>3918000</v>
      </c>
      <c r="D9" s="19">
        <v>2846000</v>
      </c>
      <c r="E9" s="9"/>
      <c r="F9" s="9"/>
      <c r="G9" s="9"/>
      <c r="H9" s="7"/>
    </row>
    <row r="10" spans="1:8" ht="12.75">
      <c r="A10" s="26" t="s">
        <v>139</v>
      </c>
      <c r="B10" s="31">
        <v>1000</v>
      </c>
      <c r="C10" s="31">
        <v>1000</v>
      </c>
      <c r="D10" s="19">
        <v>1000</v>
      </c>
      <c r="E10" s="9"/>
      <c r="F10" s="9"/>
      <c r="G10" s="9"/>
      <c r="H10" s="7"/>
    </row>
    <row r="11" spans="1:8" ht="12.75">
      <c r="A11" s="26" t="s">
        <v>86</v>
      </c>
      <c r="B11" s="31">
        <f>7223718.63+670400</f>
        <v>7894118.63</v>
      </c>
      <c r="C11" s="31">
        <v>670400</v>
      </c>
      <c r="D11" s="19">
        <f>6931700+30000</f>
        <v>6961700</v>
      </c>
      <c r="E11" s="9"/>
      <c r="F11" s="9"/>
      <c r="G11" s="9"/>
      <c r="H11" s="7"/>
    </row>
    <row r="12" spans="1:8" ht="12.75">
      <c r="A12" s="26" t="s">
        <v>132</v>
      </c>
      <c r="B12" s="31">
        <v>25000</v>
      </c>
      <c r="C12" s="31">
        <v>25000</v>
      </c>
      <c r="D12" s="19">
        <v>22500</v>
      </c>
      <c r="E12" s="9"/>
      <c r="F12" s="9"/>
      <c r="G12" s="9"/>
      <c r="H12" s="7"/>
    </row>
    <row r="13" spans="1:8" ht="12.75">
      <c r="A13" s="26" t="s">
        <v>98</v>
      </c>
      <c r="B13" s="31">
        <f>36499.11+2102271.38+99000+319250+40000+288569.88+430580+5000+834820+3999.26+2357508+20984+483871+1129032+1998.63+128450+30000+183998.4+641468.4+188280.8+100000+65000+371000+14000+4000+37000</f>
        <v>9916580.86</v>
      </c>
      <c r="C13" s="31">
        <f>36499.11+2102271.38+99000+319250+40000+288569.88+430580+5000+834820+3999.26+2357508+20984+483600+1128400+1998.63+128450+30000+183998.4+641468.4+188280.8+100000+65000+371000+14000+4000+37000</f>
        <v>9915677.86</v>
      </c>
      <c r="D13" s="19">
        <f>36900+213000+95100+6000+5000+4000+353500+1776000+140100+6000+570900+223000+64000+2000+19000+4000+37000</f>
        <v>3555500</v>
      </c>
      <c r="E13" s="9"/>
      <c r="F13" s="9"/>
      <c r="G13" s="9"/>
      <c r="H13" s="7"/>
    </row>
    <row r="14" spans="1:8" ht="12.75">
      <c r="A14" s="26" t="s">
        <v>125</v>
      </c>
      <c r="B14" s="31">
        <f>12600+845000</f>
        <v>857600</v>
      </c>
      <c r="C14" s="31">
        <f>12600+845000</f>
        <v>857600</v>
      </c>
      <c r="D14" s="19">
        <f>7200+761000</f>
        <v>768200</v>
      </c>
      <c r="E14" s="9"/>
      <c r="F14" s="9"/>
      <c r="G14" s="9"/>
      <c r="H14" s="7"/>
    </row>
    <row r="15" spans="1:8" ht="12.75">
      <c r="A15" s="26" t="s">
        <v>143</v>
      </c>
      <c r="B15" s="31">
        <f>3915800+4000+4313350+44700</f>
        <v>8277850</v>
      </c>
      <c r="C15" s="31">
        <f>3915800+4000+4313350+44700</f>
        <v>8277850</v>
      </c>
      <c r="D15" s="19">
        <v>8069000</v>
      </c>
      <c r="E15" s="9"/>
      <c r="F15" s="9"/>
      <c r="G15" s="9"/>
      <c r="H15" s="7"/>
    </row>
    <row r="16" spans="1:8" ht="12.75">
      <c r="A16" s="26" t="s">
        <v>87</v>
      </c>
      <c r="B16" s="31">
        <f>10000+60401+11683500+8557250+100200+82735.2+590555+275000+64000</f>
        <v>21423641.2</v>
      </c>
      <c r="C16" s="31">
        <f>10000+54556.4+11683348+8557250+100200+82735.2+590555+237000+64000</f>
        <v>21379644.599999998</v>
      </c>
      <c r="D16" s="19">
        <f>10000+49000+18535100+100200+575100+193000+75000</f>
        <v>19537400</v>
      </c>
      <c r="E16" s="9"/>
      <c r="F16" s="9"/>
      <c r="G16" s="9"/>
      <c r="H16" s="7"/>
    </row>
    <row r="17" spans="1:8" ht="12.75">
      <c r="A17" s="26" t="s">
        <v>99</v>
      </c>
      <c r="B17" s="31">
        <f>200000+6077.52+400000</f>
        <v>606077.52</v>
      </c>
      <c r="C17" s="31">
        <f>200000+6077.52+400000</f>
        <v>606077.52</v>
      </c>
      <c r="D17" s="19">
        <f>100000+250000</f>
        <v>350000</v>
      </c>
      <c r="E17" s="9"/>
      <c r="F17" s="9"/>
      <c r="G17" s="9"/>
      <c r="H17" s="7"/>
    </row>
    <row r="18" spans="1:8" ht="12.75">
      <c r="A18" s="26" t="s">
        <v>151</v>
      </c>
      <c r="B18" s="31">
        <f>154166.56+718233.44</f>
        <v>872400</v>
      </c>
      <c r="C18" s="31">
        <f>154166.56+718233.44</f>
        <v>872400</v>
      </c>
      <c r="D18" s="19">
        <f>459700+263600</f>
        <v>723300</v>
      </c>
      <c r="E18" s="9"/>
      <c r="F18" s="9"/>
      <c r="G18" s="9"/>
      <c r="H18" s="7"/>
    </row>
    <row r="19" spans="1:8" ht="12.75">
      <c r="A19" s="26" t="s">
        <v>144</v>
      </c>
      <c r="B19" s="31">
        <f>15000+498045</f>
        <v>513045</v>
      </c>
      <c r="C19" s="31">
        <f>15000+42269.64</f>
        <v>57269.64</v>
      </c>
      <c r="D19" s="19">
        <f>13500+276400+6000</f>
        <v>295900</v>
      </c>
      <c r="E19" s="9"/>
      <c r="F19" s="9"/>
      <c r="G19" s="9"/>
      <c r="H19" s="7"/>
    </row>
    <row r="20" spans="1:8" ht="12.75">
      <c r="A20" s="26" t="s">
        <v>124</v>
      </c>
      <c r="B20" s="31">
        <v>0</v>
      </c>
      <c r="C20" s="31">
        <v>0</v>
      </c>
      <c r="D20" s="19">
        <v>0</v>
      </c>
      <c r="E20" s="9"/>
      <c r="F20" s="9"/>
      <c r="G20" s="9"/>
      <c r="H20" s="7"/>
    </row>
    <row r="21" spans="1:9" s="38" customFormat="1" ht="19.5" customHeight="1">
      <c r="A21" s="32" t="s">
        <v>80</v>
      </c>
      <c r="B21" s="33">
        <f>20361027.84+64795.07+199029.66+1174699+2106480+6000+466255+2959554.53</f>
        <v>27337841.1</v>
      </c>
      <c r="C21" s="34">
        <f>19890295.72+64793.07+199016.96+1174699+2016527.8+6000+465904.73+2959554.53</f>
        <v>26776791.810000002</v>
      </c>
      <c r="D21" s="34">
        <f>19993200+20800+145100+1373100+2157000+5400+684800+2088000</f>
        <v>26467400</v>
      </c>
      <c r="E21" s="35"/>
      <c r="F21" s="36"/>
      <c r="G21" s="36"/>
      <c r="H21" s="37" t="s">
        <v>41</v>
      </c>
      <c r="I21" s="38" t="s">
        <v>78</v>
      </c>
    </row>
    <row r="22" spans="1:8" ht="15.75" customHeight="1">
      <c r="A22" s="20" t="s">
        <v>88</v>
      </c>
      <c r="B22" s="21">
        <f>18300+1897300+1612435+460800+2729895+100000+800+1849113.6+1073405+1492685+10359761.13+278078.86+10483653.03+1317900+1358785+10446480.98+263400+759300+405840+8619770+6297930+52500+26500+1430.16+2137369.84+3596660+1265200+18184200+9843900+1595940</f>
        <v>98529332.6</v>
      </c>
      <c r="C22" s="22">
        <f>16207.92+1897300+1612435+460800+2601807.81+100000+800+1840570.77+1073405+1480898.09+10359761.13+278078.86+10483653.03+1317900+1358785+10446480.98+263400+759300+405840+8434715.22+6297930+52500+26500+1430.16+2136873.7+3596660+1265200+18184200+9843900+1595940</f>
        <v>98193272.67</v>
      </c>
      <c r="D22" s="22">
        <f>24200+3749900+286600+40400+2639900+2304400+1465900+12745800+280000+254000+10937200+2636000+219900+11635000+237100+1006300+62200+1050500+13058200+47300+5400+5400+6841100+633900+280000+27645000+1501000</f>
        <v>101592600</v>
      </c>
      <c r="E22" s="23"/>
      <c r="F22" s="24"/>
      <c r="G22" s="24"/>
      <c r="H22" s="4"/>
    </row>
    <row r="23" spans="1:8" ht="21.75" customHeight="1">
      <c r="A23" s="20" t="s">
        <v>128</v>
      </c>
      <c r="B23" s="21">
        <v>12310639.07</v>
      </c>
      <c r="C23" s="22">
        <v>12310639.07</v>
      </c>
      <c r="D23" s="22">
        <v>0</v>
      </c>
      <c r="E23" s="23"/>
      <c r="F23" s="24"/>
      <c r="G23" s="24"/>
      <c r="H23" s="4"/>
    </row>
    <row r="24" spans="1:8" ht="21.75" customHeight="1">
      <c r="A24" s="20" t="s">
        <v>154</v>
      </c>
      <c r="B24" s="21">
        <v>2145120</v>
      </c>
      <c r="C24" s="22">
        <v>2145120</v>
      </c>
      <c r="D24" s="22">
        <v>1997000</v>
      </c>
      <c r="E24" s="23"/>
      <c r="F24" s="24"/>
      <c r="G24" s="24"/>
      <c r="H24" s="4"/>
    </row>
    <row r="25" spans="1:8" ht="39.75" customHeight="1">
      <c r="A25" s="20" t="s">
        <v>81</v>
      </c>
      <c r="B25" s="21"/>
      <c r="C25" s="22"/>
      <c r="D25" s="22"/>
      <c r="E25" s="23"/>
      <c r="F25" s="24"/>
      <c r="G25" s="24"/>
      <c r="H25" s="4"/>
    </row>
    <row r="26" spans="1:8" ht="15.75" customHeight="1">
      <c r="A26" s="20" t="s">
        <v>133</v>
      </c>
      <c r="B26" s="21">
        <v>32961.2</v>
      </c>
      <c r="C26" s="22">
        <v>32961.2</v>
      </c>
      <c r="D26" s="22">
        <v>32114.7</v>
      </c>
      <c r="E26" s="23"/>
      <c r="F26" s="24"/>
      <c r="G26" s="24"/>
      <c r="H26" s="4"/>
    </row>
    <row r="27" spans="1:9" ht="15" customHeight="1">
      <c r="A27" s="20" t="s">
        <v>82</v>
      </c>
      <c r="B27" s="21">
        <f>368300</f>
        <v>368300</v>
      </c>
      <c r="C27" s="28">
        <f>368300</f>
        <v>368300</v>
      </c>
      <c r="D27" s="22">
        <v>361000</v>
      </c>
      <c r="E27" s="23"/>
      <c r="F27" s="25"/>
      <c r="G27" s="25"/>
      <c r="H27" s="4" t="s">
        <v>42</v>
      </c>
      <c r="I27" s="8" t="s">
        <v>79</v>
      </c>
    </row>
    <row r="28" spans="1:8" ht="20.25" customHeight="1">
      <c r="A28" s="20" t="s">
        <v>100</v>
      </c>
      <c r="B28" s="21">
        <v>572385.85</v>
      </c>
      <c r="C28" s="28">
        <v>572385.85</v>
      </c>
      <c r="D28" s="22">
        <v>3822600</v>
      </c>
      <c r="E28" s="23"/>
      <c r="F28" s="25"/>
      <c r="G28" s="25"/>
      <c r="H28" s="4"/>
    </row>
    <row r="29" spans="1:8" ht="15" customHeight="1">
      <c r="A29" s="20" t="s">
        <v>140</v>
      </c>
      <c r="B29" s="21">
        <v>423400</v>
      </c>
      <c r="C29" s="28">
        <v>401130</v>
      </c>
      <c r="D29" s="22">
        <v>395000</v>
      </c>
      <c r="E29" s="23"/>
      <c r="F29" s="25"/>
      <c r="G29" s="25"/>
      <c r="H29" s="4"/>
    </row>
    <row r="30" spans="1:8" ht="15" customHeight="1">
      <c r="A30" s="20" t="s">
        <v>141</v>
      </c>
      <c r="B30" s="21">
        <v>387000</v>
      </c>
      <c r="C30" s="28">
        <v>387000</v>
      </c>
      <c r="D30" s="22">
        <v>362000</v>
      </c>
      <c r="E30" s="23"/>
      <c r="F30" s="25"/>
      <c r="G30" s="25"/>
      <c r="H30" s="4"/>
    </row>
    <row r="31" spans="1:8" ht="15.75" customHeight="1">
      <c r="A31" s="20" t="s">
        <v>137</v>
      </c>
      <c r="B31" s="21">
        <v>65834000</v>
      </c>
      <c r="C31" s="28">
        <v>65834000</v>
      </c>
      <c r="D31" s="22">
        <v>69323800</v>
      </c>
      <c r="E31" s="23"/>
      <c r="F31" s="25"/>
      <c r="G31" s="25"/>
      <c r="H31" s="4"/>
    </row>
    <row r="32" spans="1:8" ht="15.75" customHeight="1">
      <c r="A32" s="20" t="s">
        <v>149</v>
      </c>
      <c r="B32" s="21">
        <v>1368900</v>
      </c>
      <c r="C32" s="28">
        <v>1366390.46</v>
      </c>
      <c r="D32" s="22">
        <v>1387200</v>
      </c>
      <c r="E32" s="23"/>
      <c r="F32" s="25"/>
      <c r="G32" s="25"/>
      <c r="H32" s="4"/>
    </row>
    <row r="33" spans="1:8" ht="14.25" customHeight="1">
      <c r="A33" s="20" t="s">
        <v>109</v>
      </c>
      <c r="B33" s="21">
        <v>327124</v>
      </c>
      <c r="C33" s="28">
        <v>327124</v>
      </c>
      <c r="D33" s="22">
        <v>619700</v>
      </c>
      <c r="E33" s="23"/>
      <c r="F33" s="25"/>
      <c r="G33" s="25"/>
      <c r="H33" s="4"/>
    </row>
    <row r="34" spans="1:8" ht="14.25" customHeight="1">
      <c r="A34" s="20" t="s">
        <v>110</v>
      </c>
      <c r="B34" s="21">
        <v>1370611</v>
      </c>
      <c r="C34" s="28">
        <v>1370611</v>
      </c>
      <c r="D34" s="22">
        <v>2653800</v>
      </c>
      <c r="E34" s="23"/>
      <c r="F34" s="25"/>
      <c r="G34" s="25"/>
      <c r="H34" s="4"/>
    </row>
    <row r="35" spans="1:8" ht="14.25" customHeight="1">
      <c r="A35" s="20" t="s">
        <v>114</v>
      </c>
      <c r="B35" s="21">
        <v>40500</v>
      </c>
      <c r="C35" s="28">
        <v>40500</v>
      </c>
      <c r="D35" s="22">
        <v>71600</v>
      </c>
      <c r="E35" s="23"/>
      <c r="F35" s="25"/>
      <c r="G35" s="25"/>
      <c r="H35" s="4"/>
    </row>
    <row r="36" spans="1:8" ht="14.25" customHeight="1">
      <c r="A36" s="20" t="s">
        <v>138</v>
      </c>
      <c r="B36" s="21">
        <v>198000</v>
      </c>
      <c r="C36" s="28">
        <v>57471.52</v>
      </c>
      <c r="D36" s="22">
        <v>213600</v>
      </c>
      <c r="E36" s="23"/>
      <c r="F36" s="25"/>
      <c r="G36" s="25"/>
      <c r="H36" s="4"/>
    </row>
    <row r="37" spans="1:8" ht="14.25" customHeight="1">
      <c r="A37" s="20" t="s">
        <v>111</v>
      </c>
      <c r="B37" s="21">
        <v>8725102</v>
      </c>
      <c r="C37" s="28">
        <v>8725102</v>
      </c>
      <c r="D37" s="22">
        <v>3409300</v>
      </c>
      <c r="E37" s="23"/>
      <c r="F37" s="25"/>
      <c r="G37" s="25"/>
      <c r="H37" s="4"/>
    </row>
    <row r="38" spans="1:8" ht="14.25" customHeight="1">
      <c r="A38" s="20" t="s">
        <v>117</v>
      </c>
      <c r="B38" s="21">
        <v>73000</v>
      </c>
      <c r="C38" s="28">
        <v>65144</v>
      </c>
      <c r="D38" s="22">
        <v>71200</v>
      </c>
      <c r="E38" s="23"/>
      <c r="F38" s="25"/>
      <c r="G38" s="25"/>
      <c r="H38" s="4"/>
    </row>
    <row r="39" spans="1:8" ht="14.25" customHeight="1">
      <c r="A39" s="20" t="s">
        <v>113</v>
      </c>
      <c r="B39" s="21">
        <v>59689</v>
      </c>
      <c r="C39" s="28">
        <v>59689</v>
      </c>
      <c r="D39" s="22">
        <v>285300</v>
      </c>
      <c r="E39" s="23"/>
      <c r="F39" s="25"/>
      <c r="G39" s="25"/>
      <c r="H39" s="4"/>
    </row>
    <row r="40" spans="1:8" ht="14.25" customHeight="1">
      <c r="A40" s="20" t="s">
        <v>115</v>
      </c>
      <c r="B40" s="21">
        <v>2783100</v>
      </c>
      <c r="C40" s="28">
        <v>2783100</v>
      </c>
      <c r="D40" s="22">
        <v>0</v>
      </c>
      <c r="E40" s="23"/>
      <c r="F40" s="25"/>
      <c r="G40" s="25"/>
      <c r="H40" s="4"/>
    </row>
    <row r="41" spans="1:8" ht="16.5" customHeight="1">
      <c r="A41" s="20" t="s">
        <v>108</v>
      </c>
      <c r="B41" s="21">
        <v>2940436</v>
      </c>
      <c r="C41" s="28">
        <v>2940436</v>
      </c>
      <c r="D41" s="22">
        <v>5523200</v>
      </c>
      <c r="E41" s="23"/>
      <c r="F41" s="25"/>
      <c r="G41" s="25"/>
      <c r="H41" s="4"/>
    </row>
    <row r="42" spans="1:8" ht="16.5" customHeight="1">
      <c r="A42" s="20" t="s">
        <v>150</v>
      </c>
      <c r="B42" s="21">
        <v>990000</v>
      </c>
      <c r="C42" s="28">
        <v>990000</v>
      </c>
      <c r="D42" s="22">
        <v>1177800</v>
      </c>
      <c r="E42" s="23"/>
      <c r="F42" s="25"/>
      <c r="G42" s="25"/>
      <c r="H42" s="4"/>
    </row>
    <row r="43" spans="1:8" ht="16.5" customHeight="1">
      <c r="A43" s="20" t="s">
        <v>112</v>
      </c>
      <c r="B43" s="21">
        <v>750000</v>
      </c>
      <c r="C43" s="28">
        <v>750000</v>
      </c>
      <c r="D43" s="22">
        <v>405200</v>
      </c>
      <c r="E43" s="23"/>
      <c r="F43" s="25"/>
      <c r="G43" s="25"/>
      <c r="H43" s="4"/>
    </row>
    <row r="44" spans="1:8" ht="16.5" customHeight="1">
      <c r="A44" s="20" t="s">
        <v>118</v>
      </c>
      <c r="B44" s="21">
        <v>1707500</v>
      </c>
      <c r="C44" s="28">
        <v>1707500</v>
      </c>
      <c r="D44" s="22">
        <v>4950000</v>
      </c>
      <c r="E44" s="23"/>
      <c r="F44" s="25"/>
      <c r="G44" s="25"/>
      <c r="H44" s="4"/>
    </row>
    <row r="45" spans="1:8" ht="16.5" customHeight="1">
      <c r="A45" s="20" t="s">
        <v>116</v>
      </c>
      <c r="B45" s="21">
        <v>1818500</v>
      </c>
      <c r="C45" s="28">
        <v>1818500</v>
      </c>
      <c r="D45" s="22">
        <v>1799200</v>
      </c>
      <c r="E45" s="23"/>
      <c r="F45" s="25"/>
      <c r="G45" s="25"/>
      <c r="H45" s="4"/>
    </row>
    <row r="46" spans="1:8" ht="17.25" customHeight="1">
      <c r="A46" s="20" t="s">
        <v>107</v>
      </c>
      <c r="B46" s="21">
        <v>9953000</v>
      </c>
      <c r="C46" s="28">
        <v>9953000</v>
      </c>
      <c r="D46" s="22">
        <v>0</v>
      </c>
      <c r="E46" s="23"/>
      <c r="F46" s="25"/>
      <c r="G46" s="25"/>
      <c r="H46" s="4"/>
    </row>
    <row r="47" spans="1:8" ht="15.75" customHeight="1">
      <c r="A47" s="20" t="s">
        <v>102</v>
      </c>
      <c r="B47" s="21">
        <v>1134083</v>
      </c>
      <c r="C47" s="28">
        <v>1134083</v>
      </c>
      <c r="D47" s="22">
        <v>3680800</v>
      </c>
      <c r="E47" s="23"/>
      <c r="F47" s="25"/>
      <c r="G47" s="25"/>
      <c r="H47" s="4"/>
    </row>
    <row r="48" spans="1:8" ht="15.75" customHeight="1">
      <c r="A48" s="20" t="s">
        <v>106</v>
      </c>
      <c r="B48" s="21">
        <v>12500000</v>
      </c>
      <c r="C48" s="28">
        <v>12500000</v>
      </c>
      <c r="D48" s="22">
        <v>0</v>
      </c>
      <c r="E48" s="23"/>
      <c r="F48" s="25"/>
      <c r="G48" s="25"/>
      <c r="H48" s="4"/>
    </row>
    <row r="49" spans="1:8" ht="16.5" customHeight="1">
      <c r="A49" s="20" t="s">
        <v>101</v>
      </c>
      <c r="B49" s="21">
        <v>698790</v>
      </c>
      <c r="C49" s="28">
        <v>698790</v>
      </c>
      <c r="D49" s="22">
        <v>143900</v>
      </c>
      <c r="E49" s="23"/>
      <c r="F49" s="25"/>
      <c r="G49" s="25"/>
      <c r="H49" s="4"/>
    </row>
    <row r="50" spans="1:8" ht="16.5" customHeight="1">
      <c r="A50" s="20" t="s">
        <v>104</v>
      </c>
      <c r="B50" s="21">
        <v>2761599</v>
      </c>
      <c r="C50" s="28">
        <v>2761599</v>
      </c>
      <c r="D50" s="22">
        <v>82500</v>
      </c>
      <c r="E50" s="23"/>
      <c r="F50" s="25"/>
      <c r="G50" s="25"/>
      <c r="H50" s="4"/>
    </row>
    <row r="51" spans="1:8" ht="16.5" customHeight="1">
      <c r="A51" s="20" t="s">
        <v>145</v>
      </c>
      <c r="B51" s="21">
        <v>700866</v>
      </c>
      <c r="C51" s="28">
        <v>700866</v>
      </c>
      <c r="D51" s="22">
        <v>0</v>
      </c>
      <c r="E51" s="23"/>
      <c r="F51" s="25"/>
      <c r="G51" s="25"/>
      <c r="H51" s="4"/>
    </row>
    <row r="52" spans="1:8" ht="16.5" customHeight="1">
      <c r="A52" s="20" t="s">
        <v>146</v>
      </c>
      <c r="B52" s="21">
        <v>2792304</v>
      </c>
      <c r="C52" s="28">
        <v>2792304</v>
      </c>
      <c r="D52" s="22">
        <v>1401700</v>
      </c>
      <c r="E52" s="23"/>
      <c r="F52" s="25"/>
      <c r="G52" s="25"/>
      <c r="H52" s="4"/>
    </row>
    <row r="53" spans="1:8" ht="12.75">
      <c r="A53" s="26" t="s">
        <v>83</v>
      </c>
      <c r="B53" s="22">
        <v>1704.26</v>
      </c>
      <c r="C53" s="22">
        <v>0</v>
      </c>
      <c r="D53" s="22">
        <v>2381.73</v>
      </c>
      <c r="E53" s="22"/>
      <c r="F53" s="29"/>
      <c r="G53" s="29"/>
      <c r="H53" s="7"/>
    </row>
    <row r="54" spans="1:8" ht="12.75">
      <c r="A54" s="26" t="s">
        <v>103</v>
      </c>
      <c r="B54" s="22">
        <v>8967825</v>
      </c>
      <c r="C54" s="22">
        <v>8967825</v>
      </c>
      <c r="D54" s="22">
        <v>6486000</v>
      </c>
      <c r="E54" s="22"/>
      <c r="F54" s="29"/>
      <c r="G54" s="29"/>
      <c r="H54" s="7"/>
    </row>
    <row r="55" spans="1:8" ht="12.75">
      <c r="A55" s="26" t="s">
        <v>105</v>
      </c>
      <c r="B55" s="22">
        <v>5883800</v>
      </c>
      <c r="C55" s="22">
        <v>5883800</v>
      </c>
      <c r="D55" s="22">
        <v>7289900</v>
      </c>
      <c r="E55" s="22"/>
      <c r="F55" s="29"/>
      <c r="G55" s="29"/>
      <c r="H55" s="7"/>
    </row>
    <row r="56" spans="1:9" ht="12.75">
      <c r="A56" s="26" t="s">
        <v>95</v>
      </c>
      <c r="B56" s="22"/>
      <c r="C56" s="22"/>
      <c r="D56" s="22"/>
      <c r="E56" s="22"/>
      <c r="F56" s="29"/>
      <c r="G56" s="29"/>
      <c r="H56" s="7"/>
      <c r="I56" s="12"/>
    </row>
    <row r="57" spans="1:9" ht="12.75">
      <c r="A57" s="26" t="s">
        <v>155</v>
      </c>
      <c r="B57" s="22">
        <v>5754400</v>
      </c>
      <c r="C57" s="22">
        <v>5754400</v>
      </c>
      <c r="D57" s="22">
        <v>5773900</v>
      </c>
      <c r="E57" s="22"/>
      <c r="F57" s="29"/>
      <c r="G57" s="29"/>
      <c r="H57" s="7"/>
      <c r="I57" s="12"/>
    </row>
    <row r="58" spans="1:8" ht="12.75">
      <c r="A58" s="26" t="s">
        <v>96</v>
      </c>
      <c r="B58" s="22">
        <v>273.2</v>
      </c>
      <c r="C58" s="22">
        <v>273.2</v>
      </c>
      <c r="D58" s="22">
        <v>314.5</v>
      </c>
      <c r="E58" s="22"/>
      <c r="F58" s="29"/>
      <c r="G58" s="29"/>
      <c r="H58" s="7"/>
    </row>
    <row r="59" spans="1:8" ht="12.75">
      <c r="A59" s="26" t="s">
        <v>97</v>
      </c>
      <c r="B59" s="22">
        <f>5187190+3784325+1750000+2399148.34+59000+50000+248711+478725+705375+3966500</f>
        <v>18628974.34</v>
      </c>
      <c r="C59" s="22">
        <f>5187190+3784325+1750000+2399148.34+59000+50000+248711+478725+705375+3966500</f>
        <v>18628974.34</v>
      </c>
      <c r="D59" s="22">
        <f>706800+560000+3000000+3308100+104400</f>
        <v>7679300</v>
      </c>
      <c r="E59" s="22"/>
      <c r="F59" s="29"/>
      <c r="G59" s="29"/>
      <c r="H59" s="7" t="s">
        <v>43</v>
      </c>
    </row>
    <row r="60" spans="1:8" ht="12.75">
      <c r="A60" s="26"/>
      <c r="B60" s="22"/>
      <c r="C60" s="22"/>
      <c r="D60" s="22"/>
      <c r="E60" s="22"/>
      <c r="F60" s="29"/>
      <c r="G60" s="29"/>
      <c r="H60" s="7" t="s">
        <v>44</v>
      </c>
    </row>
    <row r="61" spans="1:8" ht="12.75">
      <c r="A61" s="26"/>
      <c r="B61" s="22">
        <f>SUM(B4:B59)</f>
        <v>372124169.18999994</v>
      </c>
      <c r="C61" s="22">
        <f>SUM(C4:C59)</f>
        <v>362190089.58999985</v>
      </c>
      <c r="D61" s="22">
        <f>SUM(D4:D59)</f>
        <v>312592410.93</v>
      </c>
      <c r="E61" s="22"/>
      <c r="F61" s="29"/>
      <c r="G61" s="29"/>
      <c r="H61" s="7"/>
    </row>
    <row r="62" spans="1:8" ht="12.75">
      <c r="A62" s="26"/>
      <c r="B62" s="22"/>
      <c r="C62" s="22"/>
      <c r="D62" s="22"/>
      <c r="E62" s="22"/>
      <c r="F62" s="29"/>
      <c r="G62" s="29"/>
      <c r="H62" s="7"/>
    </row>
    <row r="63" spans="1:8" ht="12.75">
      <c r="A63" s="26"/>
      <c r="B63" s="22">
        <f>411125549.46-B61</f>
        <v>39001380.27000004</v>
      </c>
      <c r="C63" s="22">
        <f>399851298.8-C61</f>
        <v>37661209.21000016</v>
      </c>
      <c r="D63" s="22">
        <f>369107681.8-D61</f>
        <v>56515270.870000005</v>
      </c>
      <c r="E63" s="22"/>
      <c r="F63" s="29"/>
      <c r="G63" s="29"/>
      <c r="H63" s="7"/>
    </row>
    <row r="64" spans="1:8" ht="12.75">
      <c r="A64" s="26"/>
      <c r="B64" s="22"/>
      <c r="C64" s="22"/>
      <c r="D64" s="22"/>
      <c r="E64" s="22"/>
      <c r="F64" s="29"/>
      <c r="G64" s="29"/>
      <c r="H64" s="7"/>
    </row>
    <row r="65" spans="1:8" ht="12.75">
      <c r="A65" s="26"/>
      <c r="B65" s="22"/>
      <c r="C65" s="22"/>
      <c r="D65" s="22"/>
      <c r="E65" s="22"/>
      <c r="F65" s="29"/>
      <c r="G65" s="29"/>
      <c r="H65" s="7"/>
    </row>
    <row r="66" spans="1:12" ht="12.75">
      <c r="A66" s="26"/>
      <c r="B66" s="22"/>
      <c r="C66" s="22"/>
      <c r="D66" s="22"/>
      <c r="E66" s="22"/>
      <c r="F66" s="29"/>
      <c r="G66" s="29"/>
      <c r="H66" s="7"/>
      <c r="L66" s="27"/>
    </row>
    <row r="67" spans="1:8" ht="12.75">
      <c r="A67" s="26"/>
      <c r="B67" s="22"/>
      <c r="C67" s="22"/>
      <c r="D67" s="22"/>
      <c r="E67" s="22"/>
      <c r="F67" s="29"/>
      <c r="G67" s="29"/>
      <c r="H67" s="7"/>
    </row>
    <row r="68" spans="1:8" ht="12.75">
      <c r="A68" s="26"/>
      <c r="B68" s="22"/>
      <c r="C68" s="22"/>
      <c r="D68" s="22"/>
      <c r="E68" s="22"/>
      <c r="F68" s="29"/>
      <c r="G68" s="29"/>
      <c r="H68" s="7"/>
    </row>
    <row r="69" spans="1:8" ht="12.75">
      <c r="A69" s="26"/>
      <c r="B69" s="22"/>
      <c r="C69" s="22"/>
      <c r="D69" s="22"/>
      <c r="E69" s="22"/>
      <c r="F69" s="29"/>
      <c r="G69" s="29"/>
      <c r="H69" s="7" t="s">
        <v>45</v>
      </c>
    </row>
    <row r="70" spans="1:8" ht="12.75">
      <c r="A70" s="26"/>
      <c r="B70" s="22"/>
      <c r="C70" s="22"/>
      <c r="D70" s="22"/>
      <c r="E70" s="22"/>
      <c r="F70" s="29"/>
      <c r="G70" s="29"/>
      <c r="H70" s="7"/>
    </row>
    <row r="71" spans="1:8" ht="12.75">
      <c r="A71" s="26"/>
      <c r="B71" s="22"/>
      <c r="C71" s="22"/>
      <c r="D71" s="22"/>
      <c r="E71" s="22"/>
      <c r="F71" s="29"/>
      <c r="G71" s="29"/>
      <c r="H71" s="7"/>
    </row>
    <row r="72" spans="1:8" ht="12.75">
      <c r="A72" s="26"/>
      <c r="B72" s="22"/>
      <c r="C72" s="22"/>
      <c r="D72" s="22"/>
      <c r="E72" s="22"/>
      <c r="F72" s="29"/>
      <c r="G72" s="29"/>
      <c r="H72" s="7"/>
    </row>
    <row r="73" spans="1:8" ht="12.75">
      <c r="A73" s="26"/>
      <c r="B73" s="22"/>
      <c r="C73" s="22"/>
      <c r="D73" s="22"/>
      <c r="E73" s="22"/>
      <c r="F73" s="29"/>
      <c r="G73" s="29"/>
      <c r="H73" s="7"/>
    </row>
    <row r="74" spans="1:8" ht="12.75">
      <c r="A74" s="26"/>
      <c r="B74" s="22"/>
      <c r="C74" s="22"/>
      <c r="D74" s="22"/>
      <c r="E74" s="22"/>
      <c r="F74" s="29"/>
      <c r="G74" s="29"/>
      <c r="H74" s="7"/>
    </row>
    <row r="75" spans="1:8" ht="12.75">
      <c r="A75" s="26"/>
      <c r="B75" s="22"/>
      <c r="C75" s="22"/>
      <c r="D75" s="22"/>
      <c r="E75" s="22"/>
      <c r="F75" s="29"/>
      <c r="G75" s="29"/>
      <c r="H75" s="7"/>
    </row>
    <row r="76" spans="1:8" ht="12.75">
      <c r="A76" s="26"/>
      <c r="B76" s="22"/>
      <c r="C76" s="22"/>
      <c r="D76" s="22"/>
      <c r="E76" s="22"/>
      <c r="F76" s="30"/>
      <c r="G76" s="30"/>
      <c r="H76" s="7" t="s">
        <v>46</v>
      </c>
    </row>
    <row r="77" spans="1:8" ht="12.75">
      <c r="A77" s="11" t="s">
        <v>47</v>
      </c>
      <c r="B77" s="19"/>
      <c r="C77" s="19">
        <f>SUM(C21:C76)</f>
        <v>699650381.92</v>
      </c>
      <c r="D77" s="19">
        <f>SUM(D21:D76)</f>
        <v>628568992.73</v>
      </c>
      <c r="E77" s="19"/>
      <c r="F77" s="9"/>
      <c r="G77" s="9"/>
      <c r="H77" s="7"/>
    </row>
    <row r="78" spans="1:8" ht="12.75">
      <c r="A78" s="5"/>
      <c r="B78" s="5"/>
      <c r="C78" s="7"/>
      <c r="D78" s="7"/>
      <c r="E78" s="7"/>
      <c r="F78" s="7"/>
      <c r="G78" s="7"/>
      <c r="H78" s="7"/>
    </row>
    <row r="79" spans="1:8" ht="12.75">
      <c r="A79" s="5"/>
      <c r="B79" s="5"/>
      <c r="C79" s="7"/>
      <c r="D79" s="7"/>
      <c r="E79" s="7"/>
      <c r="F79" s="7"/>
      <c r="G79" s="7"/>
      <c r="H79" s="7"/>
    </row>
    <row r="80" spans="1:8" ht="12.75">
      <c r="A80" s="5" t="s">
        <v>48</v>
      </c>
      <c r="B80" s="5"/>
      <c r="C80" s="7">
        <v>272.7</v>
      </c>
      <c r="D80" s="7">
        <v>276.1</v>
      </c>
      <c r="E80" s="7"/>
      <c r="F80" s="7"/>
      <c r="G80" s="7"/>
      <c r="H80" s="7"/>
    </row>
    <row r="81" spans="1:8" ht="12.75">
      <c r="A81" s="5" t="s">
        <v>49</v>
      </c>
      <c r="B81" s="5"/>
      <c r="C81" s="7">
        <v>3966.5</v>
      </c>
      <c r="D81" s="7">
        <v>7140.8</v>
      </c>
      <c r="E81" s="7"/>
      <c r="F81" s="7"/>
      <c r="G81" s="7"/>
      <c r="H81" s="7"/>
    </row>
    <row r="82" spans="1:8" ht="12.75">
      <c r="A82" s="5" t="s">
        <v>50</v>
      </c>
      <c r="B82" s="5"/>
      <c r="C82" s="7">
        <f>5460.2+3983.5+2375+4331+742.5+2133.7</f>
        <v>19025.9</v>
      </c>
      <c r="D82" s="7">
        <f>5085.5+3710.2+0+691.5+249.4</f>
        <v>9736.6</v>
      </c>
      <c r="E82" s="7"/>
      <c r="F82" s="7"/>
      <c r="G82" s="7"/>
      <c r="H82" s="7"/>
    </row>
    <row r="83" spans="1:8" ht="12.75">
      <c r="A83" s="11" t="s">
        <v>47</v>
      </c>
      <c r="B83" s="11"/>
      <c r="C83" s="13">
        <f>SUM(C80:C82)</f>
        <v>23265.100000000002</v>
      </c>
      <c r="D83" s="13">
        <f>SUM(D80:D82)</f>
        <v>17153.5</v>
      </c>
      <c r="E83" s="13"/>
      <c r="F83" s="13"/>
      <c r="G83" s="13"/>
      <c r="H83" s="7"/>
    </row>
    <row r="84" spans="1:8" ht="51">
      <c r="A84" s="14" t="s">
        <v>51</v>
      </c>
      <c r="B84" s="14"/>
      <c r="C84" s="15">
        <f>5754.4-3620.7</f>
        <v>2133.7</v>
      </c>
      <c r="D84" s="15">
        <f>6742.8-6493.4</f>
        <v>249.40000000000055</v>
      </c>
      <c r="E84" s="13"/>
      <c r="F84" s="13"/>
      <c r="G84" s="13"/>
      <c r="H84" s="10"/>
    </row>
    <row r="85" spans="1:8" ht="12.75">
      <c r="A85" s="5"/>
      <c r="B85" s="5"/>
      <c r="C85" s="7"/>
      <c r="D85" s="7"/>
      <c r="E85" s="7"/>
      <c r="F85" s="7"/>
      <c r="G85" s="7"/>
      <c r="H85" s="7"/>
    </row>
    <row r="86" spans="1:8" ht="12.75">
      <c r="A86" s="5" t="s">
        <v>52</v>
      </c>
      <c r="B86" s="5"/>
      <c r="C86" s="7">
        <v>2775.6</v>
      </c>
      <c r="D86" s="7"/>
      <c r="E86" s="7"/>
      <c r="F86" s="7"/>
      <c r="G86" s="7"/>
      <c r="H86" s="7"/>
    </row>
    <row r="87" spans="1:8" ht="12.75">
      <c r="A87" s="5" t="s">
        <v>53</v>
      </c>
      <c r="B87" s="5"/>
      <c r="C87" s="7">
        <v>3620.7</v>
      </c>
      <c r="D87" s="7">
        <v>6493.4</v>
      </c>
      <c r="E87" s="7"/>
      <c r="F87" s="7"/>
      <c r="G87" s="7"/>
      <c r="H87" s="7"/>
    </row>
    <row r="88" spans="1:8" ht="12.75">
      <c r="A88" s="5" t="s">
        <v>54</v>
      </c>
      <c r="B88" s="5"/>
      <c r="C88" s="7">
        <v>63944.4</v>
      </c>
      <c r="D88" s="7">
        <v>63944.4</v>
      </c>
      <c r="E88" s="7"/>
      <c r="F88" s="7"/>
      <c r="G88" s="7"/>
      <c r="H88" s="7"/>
    </row>
    <row r="89" spans="1:8" ht="12.75">
      <c r="A89" s="5" t="s">
        <v>55</v>
      </c>
      <c r="B89" s="5"/>
      <c r="C89" s="10"/>
      <c r="D89" s="10"/>
      <c r="E89" s="10"/>
      <c r="F89" s="10"/>
      <c r="G89" s="10"/>
      <c r="H89" s="7"/>
    </row>
    <row r="90" spans="1:8" ht="12.75">
      <c r="A90" s="5" t="s">
        <v>56</v>
      </c>
      <c r="B90" s="5"/>
      <c r="C90" s="10">
        <v>5050.1</v>
      </c>
      <c r="D90" s="10">
        <v>5359.6</v>
      </c>
      <c r="E90" s="10"/>
      <c r="F90" s="10"/>
      <c r="G90" s="10"/>
      <c r="H90" s="7"/>
    </row>
    <row r="91" spans="1:8" ht="12.75">
      <c r="A91" s="5" t="s">
        <v>57</v>
      </c>
      <c r="B91" s="5"/>
      <c r="C91" s="10">
        <v>387.7</v>
      </c>
      <c r="D91" s="10">
        <v>412.3</v>
      </c>
      <c r="E91" s="10"/>
      <c r="F91" s="10"/>
      <c r="G91" s="10"/>
      <c r="H91" s="7"/>
    </row>
    <row r="92" spans="1:8" ht="12.75">
      <c r="A92" s="5" t="s">
        <v>58</v>
      </c>
      <c r="B92" s="5"/>
      <c r="C92" s="10">
        <v>387</v>
      </c>
      <c r="D92" s="10">
        <v>411.4</v>
      </c>
      <c r="E92" s="10"/>
      <c r="F92" s="10"/>
      <c r="G92" s="10"/>
      <c r="H92" s="7"/>
    </row>
    <row r="93" spans="1:8" ht="12.75">
      <c r="A93" s="5" t="s">
        <v>59</v>
      </c>
      <c r="B93" s="5"/>
      <c r="C93" s="10">
        <v>7790.7</v>
      </c>
      <c r="D93" s="10">
        <v>7790.7</v>
      </c>
      <c r="E93" s="10"/>
      <c r="F93" s="10"/>
      <c r="G93" s="10"/>
      <c r="H93" s="7"/>
    </row>
    <row r="94" spans="1:8" ht="12.75">
      <c r="A94" s="5" t="s">
        <v>60</v>
      </c>
      <c r="B94" s="5"/>
      <c r="C94" s="10">
        <v>1094.2</v>
      </c>
      <c r="D94" s="10">
        <v>1094.2</v>
      </c>
      <c r="E94" s="10"/>
      <c r="F94" s="10"/>
      <c r="G94" s="10"/>
      <c r="H94" s="7"/>
    </row>
    <row r="95" spans="1:8" ht="12.75">
      <c r="A95" s="5" t="s">
        <v>61</v>
      </c>
      <c r="B95" s="5"/>
      <c r="C95" s="10">
        <f>287.2+276.9</f>
        <v>564.0999999999999</v>
      </c>
      <c r="D95" s="10">
        <f>269.7+276.9</f>
        <v>546.5999999999999</v>
      </c>
      <c r="E95" s="10"/>
      <c r="F95" s="10"/>
      <c r="G95" s="10"/>
      <c r="H95" s="7"/>
    </row>
    <row r="96" spans="1:8" ht="12.75">
      <c r="A96" s="5" t="s">
        <v>62</v>
      </c>
      <c r="B96" s="5"/>
      <c r="C96" s="10">
        <v>1313.6</v>
      </c>
      <c r="D96" s="10">
        <v>1313.6</v>
      </c>
      <c r="E96" s="10"/>
      <c r="F96" s="10"/>
      <c r="G96" s="10"/>
      <c r="H96" s="7"/>
    </row>
    <row r="97" spans="1:8" ht="12.75">
      <c r="A97" s="5" t="s">
        <v>63</v>
      </c>
      <c r="B97" s="5"/>
      <c r="C97" s="10"/>
      <c r="D97" s="10">
        <v>3.5</v>
      </c>
      <c r="E97" s="10"/>
      <c r="F97" s="10"/>
      <c r="G97" s="10"/>
      <c r="H97" s="7"/>
    </row>
    <row r="98" spans="1:8" ht="12.75">
      <c r="A98" s="5" t="s">
        <v>64</v>
      </c>
      <c r="B98" s="5"/>
      <c r="C98" s="10">
        <v>220</v>
      </c>
      <c r="D98" s="10">
        <v>220</v>
      </c>
      <c r="E98" s="10"/>
      <c r="F98" s="10"/>
      <c r="G98" s="10"/>
      <c r="H98" s="7"/>
    </row>
    <row r="99" spans="1:8" ht="12.75">
      <c r="A99" s="5" t="s">
        <v>65</v>
      </c>
      <c r="B99" s="5"/>
      <c r="C99" s="10">
        <v>445.7</v>
      </c>
      <c r="D99" s="10">
        <v>503.6</v>
      </c>
      <c r="E99" s="10"/>
      <c r="F99" s="10"/>
      <c r="G99" s="10"/>
      <c r="H99" s="7"/>
    </row>
    <row r="100" spans="1:8" ht="12.75">
      <c r="A100" s="5" t="s">
        <v>66</v>
      </c>
      <c r="B100" s="5"/>
      <c r="C100" s="10">
        <v>412.6</v>
      </c>
      <c r="D100" s="10">
        <v>412.6</v>
      </c>
      <c r="E100" s="10"/>
      <c r="F100" s="10"/>
      <c r="G100" s="10"/>
      <c r="H100" s="7"/>
    </row>
    <row r="101" spans="1:8" ht="12.75">
      <c r="A101" s="5" t="s">
        <v>67</v>
      </c>
      <c r="B101" s="5"/>
      <c r="C101" s="10">
        <v>4900.5</v>
      </c>
      <c r="D101" s="10">
        <v>4900.5</v>
      </c>
      <c r="E101" s="10"/>
      <c r="F101" s="10"/>
      <c r="G101" s="10"/>
      <c r="H101" s="7"/>
    </row>
    <row r="102" spans="1:8" ht="12.75">
      <c r="A102" s="5" t="s">
        <v>68</v>
      </c>
      <c r="B102" s="5"/>
      <c r="C102" s="10">
        <f>5429.6+2808.4</f>
        <v>8238</v>
      </c>
      <c r="D102" s="10">
        <f>5492.6+2808.4</f>
        <v>8301</v>
      </c>
      <c r="E102" s="10"/>
      <c r="F102" s="10"/>
      <c r="G102" s="10"/>
      <c r="H102" s="7"/>
    </row>
    <row r="103" spans="1:8" ht="12.75">
      <c r="A103" s="5" t="s">
        <v>69</v>
      </c>
      <c r="B103" s="5"/>
      <c r="C103" s="10">
        <v>301.5</v>
      </c>
      <c r="D103" s="10">
        <v>282.9</v>
      </c>
      <c r="E103" s="10"/>
      <c r="F103" s="10"/>
      <c r="G103" s="10"/>
      <c r="H103" s="7"/>
    </row>
    <row r="104" spans="1:8" ht="12.75">
      <c r="A104" s="5" t="s">
        <v>70</v>
      </c>
      <c r="B104" s="5"/>
      <c r="C104" s="10">
        <v>1169.6</v>
      </c>
      <c r="D104" s="10">
        <v>1242.1</v>
      </c>
      <c r="E104" s="10"/>
      <c r="F104" s="10"/>
      <c r="G104" s="10"/>
      <c r="H104" s="7"/>
    </row>
    <row r="105" spans="1:8" ht="12.75">
      <c r="A105" s="5" t="s">
        <v>71</v>
      </c>
      <c r="B105" s="5"/>
      <c r="C105" s="10">
        <v>1692.7</v>
      </c>
      <c r="D105" s="10">
        <v>1603.6</v>
      </c>
      <c r="E105" s="10"/>
      <c r="F105" s="10"/>
      <c r="G105" s="10"/>
      <c r="H105" s="7"/>
    </row>
    <row r="106" spans="1:8" ht="12.75">
      <c r="A106" s="5" t="s">
        <v>72</v>
      </c>
      <c r="B106" s="5"/>
      <c r="C106" s="10">
        <v>363.6</v>
      </c>
      <c r="D106" s="10">
        <v>363.6</v>
      </c>
      <c r="E106" s="10"/>
      <c r="F106" s="10"/>
      <c r="G106" s="10"/>
      <c r="H106" s="7"/>
    </row>
    <row r="107" spans="1:8" ht="12.75">
      <c r="A107" s="5" t="s">
        <v>73</v>
      </c>
      <c r="B107" s="5"/>
      <c r="C107" s="10">
        <v>73</v>
      </c>
      <c r="D107" s="10">
        <v>59.3</v>
      </c>
      <c r="E107" s="10"/>
      <c r="F107" s="10"/>
      <c r="G107" s="10"/>
      <c r="H107" s="7"/>
    </row>
    <row r="108" spans="1:8" ht="12.75">
      <c r="A108" s="5" t="s">
        <v>74</v>
      </c>
      <c r="B108" s="5"/>
      <c r="C108" s="10">
        <v>38048</v>
      </c>
      <c r="D108" s="10">
        <v>38048</v>
      </c>
      <c r="E108" s="10"/>
      <c r="F108" s="10"/>
      <c r="G108" s="10"/>
      <c r="H108" s="7"/>
    </row>
    <row r="109" spans="1:8" ht="12.75">
      <c r="A109" s="11" t="s">
        <v>47</v>
      </c>
      <c r="B109" s="11"/>
      <c r="C109" s="13">
        <f>SUM(C86:C108)</f>
        <v>142793.30000000002</v>
      </c>
      <c r="D109" s="13">
        <f>SUM(D86:D108)</f>
        <v>143306.90000000002</v>
      </c>
      <c r="E109" s="13"/>
      <c r="F109" s="13"/>
      <c r="G109" s="13"/>
      <c r="H109" s="7"/>
    </row>
    <row r="110" spans="1:8" ht="12.75">
      <c r="A110" s="5"/>
      <c r="B110" s="5"/>
      <c r="C110" s="7"/>
      <c r="D110" s="7"/>
      <c r="E110" s="7"/>
      <c r="F110" s="7"/>
      <c r="G110" s="7"/>
      <c r="H110" s="7"/>
    </row>
    <row r="111" spans="1:8" ht="12.75">
      <c r="A111" s="11" t="s">
        <v>75</v>
      </c>
      <c r="B111" s="11"/>
      <c r="C111" s="9">
        <f>C77+C83+C109</f>
        <v>699816440.3199999</v>
      </c>
      <c r="D111" s="9">
        <f>D77+D83+D109</f>
        <v>628729453.13</v>
      </c>
      <c r="E111" s="9"/>
      <c r="F111" s="9"/>
      <c r="G111" s="9"/>
      <c r="H111" s="7"/>
    </row>
  </sheetData>
  <sheetProtection/>
  <mergeCells count="2">
    <mergeCell ref="C1:E1"/>
    <mergeCell ref="B2:C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1</cp:lastModifiedBy>
  <cp:lastPrinted>2022-01-31T13:32:18Z</cp:lastPrinted>
  <dcterms:created xsi:type="dcterms:W3CDTF">2015-01-13T12:52:34Z</dcterms:created>
  <dcterms:modified xsi:type="dcterms:W3CDTF">2022-05-26T13:05:49Z</dcterms:modified>
  <cp:category/>
  <cp:version/>
  <cp:contentType/>
  <cp:contentStatus/>
</cp:coreProperties>
</file>